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S:\Dept\InstRes\FACTBOOK\2024-25\"/>
    </mc:Choice>
  </mc:AlternateContent>
  <xr:revisionPtr revIDLastSave="0" documentId="13_ncr:1_{F4EE61C1-F194-45B6-B205-F5480F3E4E9F}" xr6:coauthVersionLast="47" xr6:coauthVersionMax="47" xr10:uidLastSave="{00000000-0000-0000-0000-000000000000}"/>
  <bookViews>
    <workbookView xWindow="-7470" yWindow="2115" windowWidth="15375" windowHeight="7875" xr2:uid="{00000000-000D-0000-FFFF-FFFF00000000}"/>
  </bookViews>
  <sheets>
    <sheet name="B-5.0" sheetId="6" r:id="rId1"/>
  </sheets>
  <definedNames>
    <definedName name="_xlnm.Print_Area" localSheetId="0">'B-5.0'!$A$1:$AG$59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9" i="6" l="1"/>
  <c r="AG28" i="6"/>
  <c r="AG27" i="6"/>
  <c r="AG26" i="6"/>
  <c r="AG25" i="6"/>
  <c r="AG24" i="6"/>
  <c r="AG23" i="6"/>
  <c r="AG22" i="6"/>
  <c r="AG21" i="6"/>
  <c r="AG20" i="6"/>
  <c r="AG19" i="6"/>
  <c r="AG18" i="6"/>
  <c r="AG16" i="6"/>
  <c r="AG15" i="6"/>
  <c r="AG14" i="6"/>
  <c r="AG13" i="6"/>
  <c r="AG11" i="6"/>
  <c r="AG8" i="6"/>
  <c r="AG7" i="6"/>
  <c r="AG5" i="6"/>
  <c r="AE33" i="6"/>
  <c r="AE28" i="6"/>
  <c r="AE40" i="6" s="1"/>
  <c r="AE27" i="6"/>
  <c r="AE12" i="6"/>
  <c r="AE9" i="6"/>
  <c r="AE8" i="6"/>
  <c r="AF8" i="6"/>
  <c r="AF9" i="6"/>
  <c r="AF12" i="6"/>
  <c r="AF27" i="6"/>
  <c r="AF28" i="6"/>
  <c r="AF31" i="6" s="1"/>
  <c r="AF33" i="6"/>
  <c r="U8" i="6"/>
  <c r="V8" i="6"/>
  <c r="AD33" i="6"/>
  <c r="AD28" i="6"/>
  <c r="AD31" i="6" s="1"/>
  <c r="AD27" i="6"/>
  <c r="AD12" i="6"/>
  <c r="AD9" i="6"/>
  <c r="AD8" i="6"/>
  <c r="AF29" i="6" l="1"/>
  <c r="AF32" i="6" s="1"/>
  <c r="AE29" i="6"/>
  <c r="AE32" i="6" s="1"/>
  <c r="AF40" i="6"/>
  <c r="AE31" i="6"/>
  <c r="AD40" i="6"/>
  <c r="AD29" i="6"/>
  <c r="AD32" i="6" s="1"/>
  <c r="AC33" i="6"/>
  <c r="AC28" i="6"/>
  <c r="AC31" i="6" s="1"/>
  <c r="AC27" i="6"/>
  <c r="AC12" i="6"/>
  <c r="AC9" i="6"/>
  <c r="AC8" i="6"/>
  <c r="AC40" i="6" l="1"/>
  <c r="AC29" i="6"/>
  <c r="AC32" i="6" s="1"/>
  <c r="S33" i="6" l="1"/>
  <c r="S12" i="6"/>
  <c r="S7" i="6"/>
  <c r="S8" i="6" s="1"/>
  <c r="S27" i="6"/>
  <c r="AB33" i="6"/>
  <c r="AB28" i="6"/>
  <c r="AB31" i="6" s="1"/>
  <c r="AB27" i="6"/>
  <c r="AB12" i="6"/>
  <c r="AB9" i="6"/>
  <c r="AB8" i="6"/>
  <c r="S9" i="6" l="1"/>
  <c r="AH18" i="6"/>
  <c r="AH26" i="6"/>
  <c r="AI18" i="6"/>
  <c r="AH19" i="6"/>
  <c r="AI19" i="6"/>
  <c r="AH23" i="6"/>
  <c r="AB40" i="6"/>
  <c r="AB29" i="6"/>
  <c r="AB32" i="6" s="1"/>
  <c r="AA28" i="6" l="1"/>
  <c r="AA27" i="6"/>
  <c r="AA5" i="6"/>
  <c r="AA33" i="6" s="1"/>
  <c r="AA12" i="6" l="1"/>
  <c r="AA8" i="6"/>
  <c r="AA31" i="6"/>
  <c r="AA9" i="6"/>
  <c r="AA29" i="6"/>
  <c r="AA32" i="6" s="1"/>
  <c r="AA40" i="6"/>
  <c r="AH22" i="6" l="1"/>
  <c r="AH21" i="6"/>
  <c r="AH20" i="6"/>
  <c r="AI25" i="6"/>
  <c r="AI21" i="6"/>
  <c r="AH25" i="6"/>
  <c r="AI24" i="6"/>
  <c r="AI20" i="6"/>
  <c r="AH24" i="6"/>
  <c r="AI23" i="6"/>
  <c r="AI26" i="6"/>
  <c r="AI22" i="6"/>
  <c r="Z28" i="6"/>
  <c r="AH27" i="6" l="1"/>
  <c r="Z29" i="6"/>
  <c r="Z27" i="6"/>
  <c r="Z40" i="6" l="1"/>
  <c r="Z5" i="6"/>
  <c r="Y27" i="6"/>
  <c r="Y5" i="6" s="1"/>
  <c r="Y8" i="6" s="1"/>
  <c r="Z32" i="6" l="1"/>
  <c r="AI27" i="6"/>
  <c r="Z12" i="6"/>
  <c r="Z9" i="6"/>
  <c r="Z33" i="6"/>
  <c r="Z8" i="6"/>
  <c r="Z31" i="6"/>
  <c r="X23" i="6"/>
  <c r="X20" i="6"/>
  <c r="X19" i="6"/>
  <c r="X18" i="6"/>
  <c r="X7" i="6"/>
  <c r="X28" i="6" l="1"/>
  <c r="X27" i="6"/>
  <c r="X5" i="6" s="1"/>
  <c r="X8" i="6" s="1"/>
  <c r="X29" i="6" l="1"/>
  <c r="X32" i="6" s="1"/>
  <c r="X31" i="6"/>
  <c r="X33" i="6"/>
  <c r="X12" i="6"/>
  <c r="X9" i="6"/>
  <c r="X40" i="6"/>
  <c r="W7" i="6" l="1"/>
  <c r="Y12" i="6" l="1"/>
  <c r="Y28" i="6"/>
  <c r="Y31" i="6" s="1"/>
  <c r="Y29" i="6" l="1"/>
  <c r="Y40" i="6"/>
  <c r="W28" i="6"/>
  <c r="Y32" i="6" l="1"/>
  <c r="Y9" i="6"/>
  <c r="Y33" i="6"/>
  <c r="W29" i="6" l="1"/>
  <c r="W27" i="6"/>
  <c r="W40" i="6" l="1"/>
  <c r="W5" i="6"/>
  <c r="W8" i="6" s="1"/>
  <c r="W32" i="6"/>
  <c r="V16" i="6"/>
  <c r="W31" i="6" l="1"/>
  <c r="W33" i="6"/>
  <c r="W12" i="6"/>
  <c r="W9" i="6"/>
  <c r="V9" i="6"/>
  <c r="V12" i="6"/>
  <c r="U28" i="6"/>
  <c r="V28" i="6"/>
  <c r="V31" i="6" s="1"/>
  <c r="T28" i="6"/>
  <c r="T29" i="6" s="1"/>
  <c r="S28" i="6"/>
  <c r="R28" i="6"/>
  <c r="R29" i="6" s="1"/>
  <c r="L28" i="6"/>
  <c r="L29" i="6" s="1"/>
  <c r="R27" i="6"/>
  <c r="T27" i="6"/>
  <c r="U27" i="6"/>
  <c r="V27" i="6"/>
  <c r="V33" i="6"/>
  <c r="U31" i="6" l="1"/>
  <c r="S31" i="6"/>
  <c r="S40" i="6"/>
  <c r="S29" i="6"/>
  <c r="S32" i="6" s="1"/>
  <c r="T31" i="6"/>
  <c r="V40" i="6"/>
  <c r="U29" i="6"/>
  <c r="V29" i="6"/>
  <c r="V32" i="6" s="1"/>
  <c r="R40" i="6"/>
  <c r="T40" i="6"/>
  <c r="U40" i="6"/>
  <c r="U9" i="6" l="1"/>
  <c r="T9" i="6"/>
  <c r="U12" i="6"/>
  <c r="U33" i="6" l="1"/>
  <c r="U32" i="6"/>
  <c r="T33" i="6" l="1"/>
  <c r="T32" i="6"/>
  <c r="T12" i="6"/>
  <c r="T8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D28" i="6"/>
  <c r="D29" i="6" s="1"/>
  <c r="E28" i="6"/>
  <c r="E29" i="6" s="1"/>
  <c r="F28" i="6"/>
  <c r="F29" i="6" s="1"/>
  <c r="G28" i="6"/>
  <c r="G29" i="6" s="1"/>
  <c r="H28" i="6"/>
  <c r="H29" i="6" s="1"/>
  <c r="I28" i="6"/>
  <c r="I29" i="6" s="1"/>
  <c r="J28" i="6"/>
  <c r="J29" i="6" s="1"/>
  <c r="K28" i="6"/>
  <c r="K29" i="6" s="1"/>
  <c r="M28" i="6"/>
  <c r="M29" i="6" s="1"/>
  <c r="N28" i="6"/>
  <c r="O28" i="6"/>
  <c r="P28" i="6"/>
  <c r="P29" i="6" s="1"/>
  <c r="Q28" i="6"/>
  <c r="R5" i="6"/>
  <c r="P5" i="6"/>
  <c r="P12" i="6" s="1"/>
  <c r="Q5" i="6"/>
  <c r="O5" i="6"/>
  <c r="N5" i="6"/>
  <c r="N33" i="6" s="1"/>
  <c r="E5" i="6"/>
  <c r="E9" i="6" s="1"/>
  <c r="D5" i="6"/>
  <c r="D9" i="6" s="1"/>
  <c r="M5" i="6"/>
  <c r="M9" i="6" s="1"/>
  <c r="F5" i="6"/>
  <c r="F9" i="6" s="1"/>
  <c r="G5" i="6"/>
  <c r="G9" i="6" s="1"/>
  <c r="H5" i="6"/>
  <c r="H8" i="6" s="1"/>
  <c r="I5" i="6"/>
  <c r="I8" i="6" s="1"/>
  <c r="K5" i="6"/>
  <c r="K9" i="6" s="1"/>
  <c r="J5" i="6"/>
  <c r="J33" i="6" s="1"/>
  <c r="L5" i="6"/>
  <c r="R8" i="6" l="1"/>
  <c r="N12" i="6"/>
  <c r="P33" i="6"/>
  <c r="Q12" i="6"/>
  <c r="Q29" i="6"/>
  <c r="H32" i="6"/>
  <c r="M12" i="6"/>
  <c r="Q8" i="6"/>
  <c r="M33" i="6"/>
  <c r="Q33" i="6"/>
  <c r="N9" i="6"/>
  <c r="I12" i="6"/>
  <c r="P8" i="6"/>
  <c r="D32" i="6"/>
  <c r="G33" i="6"/>
  <c r="E12" i="6"/>
  <c r="D31" i="6"/>
  <c r="D12" i="6"/>
  <c r="D33" i="6"/>
  <c r="R13" i="6"/>
  <c r="F33" i="6"/>
  <c r="M31" i="6"/>
  <c r="N40" i="6"/>
  <c r="Q31" i="6"/>
  <c r="J32" i="6"/>
  <c r="O33" i="6"/>
  <c r="N31" i="6"/>
  <c r="Q9" i="6"/>
  <c r="O29" i="6"/>
  <c r="H31" i="6"/>
  <c r="O31" i="6"/>
  <c r="F31" i="6"/>
  <c r="N29" i="6"/>
  <c r="N32" i="6" s="1"/>
  <c r="P40" i="6"/>
  <c r="K40" i="6"/>
  <c r="K12" i="6"/>
  <c r="R33" i="6"/>
  <c r="G32" i="6"/>
  <c r="O8" i="6"/>
  <c r="O12" i="6"/>
  <c r="K33" i="6"/>
  <c r="O9" i="6"/>
  <c r="P9" i="6"/>
  <c r="E31" i="6"/>
  <c r="P32" i="6"/>
  <c r="R12" i="6"/>
  <c r="M32" i="6"/>
  <c r="F32" i="6"/>
  <c r="R9" i="6"/>
  <c r="R32" i="6"/>
  <c r="H12" i="6"/>
  <c r="R31" i="6"/>
  <c r="G12" i="6"/>
  <c r="I31" i="6"/>
  <c r="E33" i="6"/>
  <c r="K32" i="6"/>
  <c r="I32" i="6"/>
  <c r="E32" i="6"/>
  <c r="M40" i="6"/>
  <c r="I9" i="6"/>
  <c r="J9" i="6"/>
  <c r="F12" i="6"/>
  <c r="J12" i="6"/>
  <c r="J31" i="6"/>
  <c r="P31" i="6"/>
  <c r="H33" i="6"/>
  <c r="G31" i="6"/>
  <c r="K31" i="6"/>
  <c r="I33" i="6"/>
  <c r="H9" i="6"/>
  <c r="Q40" i="6"/>
  <c r="O40" i="6"/>
  <c r="L40" i="6"/>
  <c r="L32" i="6"/>
  <c r="L31" i="6"/>
  <c r="L33" i="6"/>
  <c r="L9" i="6"/>
  <c r="L12" i="6"/>
  <c r="Q32" i="6" l="1"/>
  <c r="O32" i="6"/>
</calcChain>
</file>

<file path=xl/sharedStrings.xml><?xml version="1.0" encoding="utf-8"?>
<sst xmlns="http://schemas.openxmlformats.org/spreadsheetml/2006/main" count="42" uniqueCount="39">
  <si>
    <t xml:space="preserve"> </t>
  </si>
  <si>
    <t>White</t>
  </si>
  <si>
    <t>Fall Semesters</t>
  </si>
  <si>
    <t>Table 4:</t>
  </si>
  <si>
    <t>Total Residing on Campus</t>
  </si>
  <si>
    <t>Total Commuters</t>
  </si>
  <si>
    <t xml:space="preserve">  % Residing On Campus</t>
  </si>
  <si>
    <t xml:space="preserve">  % MD Residents</t>
  </si>
  <si>
    <t>Out-of-State</t>
  </si>
  <si>
    <t>Average Age of all students</t>
  </si>
  <si>
    <t>N/A</t>
  </si>
  <si>
    <t>Total Headcount</t>
  </si>
  <si>
    <t xml:space="preserve">NOTE: </t>
  </si>
  <si>
    <t>Nonresident Alien</t>
  </si>
  <si>
    <t>10-yr chng</t>
  </si>
  <si>
    <t>Total</t>
  </si>
  <si>
    <t>Total Known Minority</t>
  </si>
  <si>
    <t>Total Known Min + NRA</t>
  </si>
  <si>
    <t xml:space="preserve">  Known Minority</t>
  </si>
  <si>
    <t xml:space="preserve">  Minority + Nonresident Alien</t>
  </si>
  <si>
    <t xml:space="preserve">  Unknown</t>
  </si>
  <si>
    <t>Asian</t>
  </si>
  <si>
    <t>Native Hawaiian or Other Pacific Islander</t>
  </si>
  <si>
    <t>American Indian/Alaska Native</t>
  </si>
  <si>
    <t>Black or African-American</t>
  </si>
  <si>
    <t>Two or more races</t>
  </si>
  <si>
    <t>Beginning in Fall 2010, SU is reporting race/ethnicity according to new standards instituted by the Federal Gov't.</t>
  </si>
  <si>
    <t>"Two or more races" category, and that category will be included with Minority totals.</t>
  </si>
  <si>
    <t xml:space="preserve">  Students may now report more than one race/ethnicity if applicable.  Students who do so will be reported in the </t>
  </si>
  <si>
    <t>MD Residents (geographic)</t>
  </si>
  <si>
    <t>Unknown/Unspecified</t>
  </si>
  <si>
    <t xml:space="preserve">Excludes from denominator Unknown/Unspecified </t>
  </si>
  <si>
    <t>Armed Forces Europe or Pacific</t>
  </si>
  <si>
    <r>
      <t>Other</t>
    </r>
    <r>
      <rPr>
        <vertAlign val="superscript"/>
        <sz val="8"/>
        <rFont val="Arial"/>
        <family val="2"/>
      </rPr>
      <t>1</t>
    </r>
  </si>
  <si>
    <r>
      <t xml:space="preserve">Minority %age - </t>
    </r>
    <r>
      <rPr>
        <b/>
        <sz val="7"/>
        <rFont val="Arial"/>
        <family val="2"/>
      </rPr>
      <t>All including Unknown/Unspecified</t>
    </r>
  </si>
  <si>
    <r>
      <rPr>
        <sz val="8"/>
        <rFont val="Calibri"/>
        <family val="2"/>
      </rPr>
      <t>¹</t>
    </r>
    <r>
      <rPr>
        <sz val="8"/>
        <rFont val="Arial"/>
        <family val="2"/>
      </rPr>
      <t>Other includes US citizens that reside in a foreign country</t>
    </r>
  </si>
  <si>
    <t>US Nonresident (NRA)</t>
  </si>
  <si>
    <r>
      <t xml:space="preserve">Total </t>
    </r>
    <r>
      <rPr>
        <b/>
        <i/>
        <sz val="11"/>
        <rFont val="Arial"/>
        <family val="2"/>
      </rPr>
      <t>Institutional</t>
    </r>
    <r>
      <rPr>
        <b/>
        <sz val="11"/>
        <rFont val="Arial"/>
        <family val="2"/>
      </rPr>
      <t xml:space="preserve"> Demographics:  2014, 2019-2024</t>
    </r>
  </si>
  <si>
    <t>Hispanic/Latinx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</si>
</sst>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vertAlign val="superscript"/>
      <sz val="8"/>
      <name val="Arial"/>
      <family val="2"/>
    </font>
    <font>
      <b/>
      <sz val="7"/>
      <name val="Arial"/>
      <family val="2"/>
    </font>
    <font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2" borderId="1" xfId="0" applyFont="1" applyFill="1" applyBorder="1"/>
    <xf numFmtId="0" fontId="3" fillId="2" borderId="0" xfId="0" applyFont="1" applyFill="1" applyBorder="1"/>
    <xf numFmtId="0" fontId="3" fillId="2" borderId="6" xfId="0" applyFont="1" applyFill="1" applyBorder="1"/>
    <xf numFmtId="165" fontId="3" fillId="2" borderId="6" xfId="0" applyNumberFormat="1" applyFont="1" applyFill="1" applyBorder="1"/>
    <xf numFmtId="165" fontId="3" fillId="2" borderId="0" xfId="0" applyNumberFormat="1" applyFont="1" applyFill="1" applyBorder="1"/>
    <xf numFmtId="41" fontId="3" fillId="2" borderId="6" xfId="0" applyNumberFormat="1" applyFont="1" applyFill="1" applyBorder="1"/>
    <xf numFmtId="165" fontId="5" fillId="2" borderId="4" xfId="0" applyNumberFormat="1" applyFont="1" applyFill="1" applyBorder="1"/>
    <xf numFmtId="0" fontId="6" fillId="2" borderId="4" xfId="0" applyFont="1" applyFill="1" applyBorder="1"/>
    <xf numFmtId="0" fontId="2" fillId="2" borderId="1" xfId="0" applyFont="1" applyFill="1" applyBorder="1" applyAlignment="1"/>
    <xf numFmtId="0" fontId="5" fillId="2" borderId="0" xfId="0" applyFont="1" applyFill="1" applyBorder="1"/>
    <xf numFmtId="41" fontId="3" fillId="2" borderId="0" xfId="0" applyNumberFormat="1" applyFont="1" applyFill="1" applyBorder="1"/>
    <xf numFmtId="41" fontId="3" fillId="2" borderId="0" xfId="0" applyNumberFormat="1" applyFont="1" applyFill="1" applyBorder="1" applyAlignment="1">
      <alignment horizontal="right"/>
    </xf>
    <xf numFmtId="0" fontId="3" fillId="2" borderId="4" xfId="0" applyFont="1" applyFill="1" applyBorder="1"/>
    <xf numFmtId="41" fontId="2" fillId="2" borderId="6" xfId="0" applyNumberFormat="1" applyFont="1" applyFill="1" applyBorder="1"/>
    <xf numFmtId="41" fontId="2" fillId="2" borderId="0" xfId="0" applyNumberFormat="1" applyFont="1" applyFill="1" applyBorder="1"/>
    <xf numFmtId="41" fontId="4" fillId="2" borderId="6" xfId="0" applyNumberFormat="1" applyFont="1" applyFill="1" applyBorder="1"/>
    <xf numFmtId="41" fontId="4" fillId="2" borderId="0" xfId="0" applyNumberFormat="1" applyFont="1" applyFill="1" applyBorder="1"/>
    <xf numFmtId="164" fontId="6" fillId="2" borderId="1" xfId="0" applyNumberFormat="1" applyFont="1" applyFill="1" applyBorder="1"/>
    <xf numFmtId="0" fontId="3" fillId="2" borderId="9" xfId="0" applyFont="1" applyFill="1" applyBorder="1"/>
    <xf numFmtId="0" fontId="6" fillId="2" borderId="1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165" fontId="5" fillId="2" borderId="10" xfId="0" applyNumberFormat="1" applyFont="1" applyFill="1" applyBorder="1"/>
    <xf numFmtId="0" fontId="6" fillId="2" borderId="10" xfId="0" applyFont="1" applyFill="1" applyBorder="1"/>
    <xf numFmtId="0" fontId="2" fillId="2" borderId="1" xfId="0" applyFont="1" applyFill="1" applyBorder="1" applyAlignment="1">
      <alignment horizontal="right"/>
    </xf>
    <xf numFmtId="41" fontId="5" fillId="3" borderId="0" xfId="0" applyNumberFormat="1" applyFont="1" applyFill="1" applyBorder="1" applyAlignment="1">
      <alignment horizontal="right"/>
    </xf>
    <xf numFmtId="41" fontId="5" fillId="3" borderId="0" xfId="0" applyNumberFormat="1" applyFont="1" applyFill="1" applyBorder="1"/>
    <xf numFmtId="41" fontId="5" fillId="3" borderId="6" xfId="0" applyNumberFormat="1" applyFont="1" applyFill="1" applyBorder="1"/>
    <xf numFmtId="41" fontId="5" fillId="6" borderId="7" xfId="0" applyNumberFormat="1" applyFont="1" applyFill="1" applyBorder="1"/>
    <xf numFmtId="0" fontId="7" fillId="2" borderId="1" xfId="0" applyFont="1" applyFill="1" applyBorder="1"/>
    <xf numFmtId="0" fontId="2" fillId="2" borderId="13" xfId="0" applyFont="1" applyFill="1" applyBorder="1"/>
    <xf numFmtId="0" fontId="8" fillId="0" borderId="0" xfId="0" applyFont="1"/>
    <xf numFmtId="41" fontId="9" fillId="4" borderId="8" xfId="0" applyNumberFormat="1" applyFont="1" applyFill="1" applyBorder="1"/>
    <xf numFmtId="0" fontId="8" fillId="5" borderId="0" xfId="0" applyFont="1" applyFill="1"/>
    <xf numFmtId="0" fontId="8" fillId="5" borderId="8" xfId="0" applyFont="1" applyFill="1" applyBorder="1"/>
    <xf numFmtId="41" fontId="9" fillId="5" borderId="8" xfId="0" applyNumberFormat="1" applyFont="1" applyFill="1" applyBorder="1"/>
    <xf numFmtId="41" fontId="3" fillId="5" borderId="8" xfId="0" applyNumberFormat="1" applyFont="1" applyFill="1" applyBorder="1"/>
    <xf numFmtId="0" fontId="1" fillId="5" borderId="8" xfId="0" applyFont="1" applyFill="1" applyBorder="1"/>
    <xf numFmtId="41" fontId="3" fillId="7" borderId="8" xfId="0" applyNumberFormat="1" applyFont="1" applyFill="1" applyBorder="1"/>
    <xf numFmtId="41" fontId="3" fillId="8" borderId="8" xfId="0" applyNumberFormat="1" applyFont="1" applyFill="1" applyBorder="1"/>
    <xf numFmtId="0" fontId="1" fillId="0" borderId="0" xfId="0" applyFont="1"/>
    <xf numFmtId="0" fontId="1" fillId="0" borderId="0" xfId="0" applyFont="1" applyFill="1"/>
    <xf numFmtId="165" fontId="6" fillId="9" borderId="12" xfId="1" applyNumberFormat="1" applyFont="1" applyFill="1" applyBorder="1"/>
    <xf numFmtId="0" fontId="2" fillId="2" borderId="14" xfId="0" applyFont="1" applyFill="1" applyBorder="1"/>
    <xf numFmtId="0" fontId="3" fillId="2" borderId="15" xfId="0" applyFont="1" applyFill="1" applyBorder="1"/>
    <xf numFmtId="41" fontId="2" fillId="2" borderId="15" xfId="0" applyNumberFormat="1" applyFont="1" applyFill="1" applyBorder="1"/>
    <xf numFmtId="41" fontId="4" fillId="2" borderId="15" xfId="0" applyNumberFormat="1" applyFont="1" applyFill="1" applyBorder="1"/>
    <xf numFmtId="41" fontId="3" fillId="2" borderId="15" xfId="0" applyNumberFormat="1" applyFont="1" applyFill="1" applyBorder="1"/>
    <xf numFmtId="165" fontId="3" fillId="2" borderId="15" xfId="0" applyNumberFormat="1" applyFont="1" applyFill="1" applyBorder="1"/>
    <xf numFmtId="41" fontId="5" fillId="3" borderId="15" xfId="0" applyNumberFormat="1" applyFont="1" applyFill="1" applyBorder="1"/>
    <xf numFmtId="165" fontId="3" fillId="2" borderId="16" xfId="0" applyNumberFormat="1" applyFont="1" applyFill="1" applyBorder="1"/>
    <xf numFmtId="0" fontId="6" fillId="2" borderId="16" xfId="0" applyFont="1" applyFill="1" applyBorder="1"/>
    <xf numFmtId="164" fontId="6" fillId="2" borderId="4" xfId="0" applyNumberFormat="1" applyFont="1" applyFill="1" applyBorder="1"/>
    <xf numFmtId="0" fontId="3" fillId="5" borderId="7" xfId="0" applyFont="1" applyFill="1" applyBorder="1"/>
    <xf numFmtId="41" fontId="2" fillId="5" borderId="7" xfId="0" applyNumberFormat="1" applyFont="1" applyFill="1" applyBorder="1"/>
    <xf numFmtId="41" fontId="4" fillId="5" borderId="7" xfId="0" applyNumberFormat="1" applyFont="1" applyFill="1" applyBorder="1"/>
    <xf numFmtId="41" fontId="3" fillId="5" borderId="7" xfId="0" applyNumberFormat="1" applyFont="1" applyFill="1" applyBorder="1"/>
    <xf numFmtId="165" fontId="3" fillId="5" borderId="7" xfId="0" applyNumberFormat="1" applyFont="1" applyFill="1" applyBorder="1"/>
    <xf numFmtId="164" fontId="6" fillId="5" borderId="11" xfId="0" applyNumberFormat="1" applyFont="1" applyFill="1" applyBorder="1"/>
    <xf numFmtId="165" fontId="5" fillId="2" borderId="0" xfId="0" applyNumberFormat="1" applyFont="1" applyFill="1" applyBorder="1"/>
    <xf numFmtId="165" fontId="6" fillId="9" borderId="5" xfId="1" applyNumberFormat="1" applyFont="1" applyFill="1" applyBorder="1"/>
    <xf numFmtId="165" fontId="6" fillId="9" borderId="11" xfId="1" applyNumberFormat="1" applyFont="1" applyFill="1" applyBorder="1"/>
    <xf numFmtId="165" fontId="6" fillId="9" borderId="13" xfId="1" applyNumberFormat="1" applyFont="1" applyFill="1" applyBorder="1"/>
    <xf numFmtId="0" fontId="3" fillId="5" borderId="8" xfId="0" applyFont="1" applyFill="1" applyBorder="1"/>
    <xf numFmtId="41" fontId="2" fillId="5" borderId="8" xfId="0" applyNumberFormat="1" applyFont="1" applyFill="1" applyBorder="1"/>
    <xf numFmtId="41" fontId="4" fillId="5" borderId="8" xfId="0" applyNumberFormat="1" applyFont="1" applyFill="1" applyBorder="1"/>
    <xf numFmtId="165" fontId="3" fillId="5" borderId="8" xfId="0" applyNumberFormat="1" applyFont="1" applyFill="1" applyBorder="1"/>
    <xf numFmtId="41" fontId="5" fillId="6" borderId="8" xfId="0" applyNumberFormat="1" applyFont="1" applyFill="1" applyBorder="1"/>
    <xf numFmtId="164" fontId="6" fillId="5" borderId="12" xfId="0" applyNumberFormat="1" applyFont="1" applyFill="1" applyBorder="1"/>
    <xf numFmtId="0" fontId="3" fillId="2" borderId="19" xfId="0" applyFont="1" applyFill="1" applyBorder="1"/>
    <xf numFmtId="41" fontId="2" fillId="2" borderId="19" xfId="0" applyNumberFormat="1" applyFont="1" applyFill="1" applyBorder="1"/>
    <xf numFmtId="41" fontId="4" fillId="2" borderId="19" xfId="0" applyNumberFormat="1" applyFont="1" applyFill="1" applyBorder="1"/>
    <xf numFmtId="41" fontId="3" fillId="2" borderId="19" xfId="0" applyNumberFormat="1" applyFont="1" applyFill="1" applyBorder="1"/>
    <xf numFmtId="165" fontId="3" fillId="2" borderId="19" xfId="0" applyNumberFormat="1" applyFont="1" applyFill="1" applyBorder="1"/>
    <xf numFmtId="41" fontId="5" fillId="3" borderId="19" xfId="0" applyNumberFormat="1" applyFont="1" applyFill="1" applyBorder="1"/>
    <xf numFmtId="164" fontId="6" fillId="2" borderId="18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39" fontId="5" fillId="0" borderId="0" xfId="0" applyNumberFormat="1" applyFont="1" applyFill="1" applyBorder="1"/>
    <xf numFmtId="0" fontId="2" fillId="3" borderId="12" xfId="0" applyFont="1" applyFill="1" applyBorder="1" applyAlignment="1">
      <alignment horizontal="center"/>
    </xf>
    <xf numFmtId="0" fontId="3" fillId="3" borderId="8" xfId="0" applyFont="1" applyFill="1" applyBorder="1"/>
    <xf numFmtId="41" fontId="2" fillId="3" borderId="8" xfId="0" applyNumberFormat="1" applyFont="1" applyFill="1" applyBorder="1"/>
    <xf numFmtId="41" fontId="4" fillId="3" borderId="8" xfId="0" applyNumberFormat="1" applyFont="1" applyFill="1" applyBorder="1"/>
    <xf numFmtId="41" fontId="5" fillId="3" borderId="8" xfId="0" applyNumberFormat="1" applyFont="1" applyFill="1" applyBorder="1"/>
    <xf numFmtId="165" fontId="5" fillId="3" borderId="8" xfId="0" applyNumberFormat="1" applyFont="1" applyFill="1" applyBorder="1"/>
    <xf numFmtId="0" fontId="5" fillId="3" borderId="8" xfId="0" applyFont="1" applyFill="1" applyBorder="1"/>
    <xf numFmtId="165" fontId="5" fillId="6" borderId="8" xfId="0" applyNumberFormat="1" applyFont="1" applyFill="1" applyBorder="1"/>
    <xf numFmtId="41" fontId="9" fillId="4" borderId="17" xfId="0" applyNumberFormat="1" applyFont="1" applyFill="1" applyBorder="1"/>
    <xf numFmtId="165" fontId="6" fillId="9" borderId="18" xfId="1" applyNumberFormat="1" applyFont="1" applyFill="1" applyBorder="1"/>
    <xf numFmtId="164" fontId="6" fillId="6" borderId="12" xfId="0" applyNumberFormat="1" applyFont="1" applyFill="1" applyBorder="1"/>
    <xf numFmtId="0" fontId="2" fillId="5" borderId="20" xfId="0" applyFont="1" applyFill="1" applyBorder="1" applyAlignment="1">
      <alignment horizontal="center"/>
    </xf>
    <xf numFmtId="0" fontId="3" fillId="5" borderId="21" xfId="0" applyFont="1" applyFill="1" applyBorder="1"/>
    <xf numFmtId="41" fontId="2" fillId="5" borderId="21" xfId="0" applyNumberFormat="1" applyFont="1" applyFill="1" applyBorder="1"/>
    <xf numFmtId="41" fontId="4" fillId="5" borderId="21" xfId="0" applyNumberFormat="1" applyFont="1" applyFill="1" applyBorder="1"/>
    <xf numFmtId="41" fontId="3" fillId="5" borderId="21" xfId="0" applyNumberFormat="1" applyFont="1" applyFill="1" applyBorder="1"/>
    <xf numFmtId="41" fontId="3" fillId="2" borderId="21" xfId="0" applyNumberFormat="1" applyFont="1" applyFill="1" applyBorder="1"/>
    <xf numFmtId="165" fontId="3" fillId="5" borderId="21" xfId="0" applyNumberFormat="1" applyFont="1" applyFill="1" applyBorder="1"/>
    <xf numFmtId="41" fontId="5" fillId="3" borderId="21" xfId="0" applyNumberFormat="1" applyFont="1" applyFill="1" applyBorder="1"/>
    <xf numFmtId="164" fontId="6" fillId="5" borderId="20" xfId="0" applyNumberFormat="1" applyFont="1" applyFill="1" applyBorder="1"/>
    <xf numFmtId="165" fontId="5" fillId="5" borderId="8" xfId="0" applyNumberFormat="1" applyFont="1" applyFill="1" applyBorder="1"/>
    <xf numFmtId="0" fontId="10" fillId="0" borderId="0" xfId="0" applyFont="1"/>
    <xf numFmtId="41" fontId="5" fillId="6" borderId="21" xfId="0" applyNumberFormat="1" applyFont="1" applyFill="1" applyBorder="1"/>
    <xf numFmtId="165" fontId="5" fillId="5" borderId="21" xfId="0" applyNumberFormat="1" applyFont="1" applyFill="1" applyBorder="1"/>
    <xf numFmtId="0" fontId="2" fillId="5" borderId="14" xfId="0" applyFont="1" applyFill="1" applyBorder="1" applyAlignment="1">
      <alignment horizontal="center"/>
    </xf>
    <xf numFmtId="0" fontId="3" fillId="5" borderId="15" xfId="0" applyFont="1" applyFill="1" applyBorder="1"/>
    <xf numFmtId="41" fontId="2" fillId="5" borderId="15" xfId="0" applyNumberFormat="1" applyFont="1" applyFill="1" applyBorder="1"/>
    <xf numFmtId="41" fontId="4" fillId="5" borderId="15" xfId="0" applyNumberFormat="1" applyFont="1" applyFill="1" applyBorder="1"/>
    <xf numFmtId="41" fontId="3" fillId="5" borderId="15" xfId="0" applyNumberFormat="1" applyFont="1" applyFill="1" applyBorder="1"/>
    <xf numFmtId="165" fontId="3" fillId="5" borderId="15" xfId="0" applyNumberFormat="1" applyFont="1" applyFill="1" applyBorder="1"/>
    <xf numFmtId="41" fontId="5" fillId="6" borderId="15" xfId="0" applyNumberFormat="1" applyFont="1" applyFill="1" applyBorder="1"/>
    <xf numFmtId="165" fontId="5" fillId="5" borderId="15" xfId="0" applyNumberFormat="1" applyFont="1" applyFill="1" applyBorder="1"/>
    <xf numFmtId="164" fontId="6" fillId="5" borderId="14" xfId="0" applyNumberFormat="1" applyFont="1" applyFill="1" applyBorder="1"/>
    <xf numFmtId="165" fontId="6" fillId="9" borderId="20" xfId="1" applyNumberFormat="1" applyFont="1" applyFill="1" applyBorder="1"/>
    <xf numFmtId="165" fontId="1" fillId="5" borderId="0" xfId="1" applyNumberFormat="1" applyFont="1" applyFill="1"/>
    <xf numFmtId="9" fontId="1" fillId="5" borderId="0" xfId="1" applyFont="1" applyFill="1"/>
    <xf numFmtId="41" fontId="1" fillId="0" borderId="0" xfId="0" applyNumberFormat="1" applyFont="1"/>
    <xf numFmtId="166" fontId="1" fillId="0" borderId="0" xfId="0" applyNumberFormat="1" applyFont="1"/>
    <xf numFmtId="165" fontId="1" fillId="0" borderId="0" xfId="1" applyNumberFormat="1" applyFont="1"/>
    <xf numFmtId="9" fontId="1" fillId="0" borderId="0" xfId="1" applyFont="1"/>
    <xf numFmtId="43" fontId="1" fillId="0" borderId="0" xfId="0" applyNumberFormat="1" applyFont="1" applyFill="1"/>
    <xf numFmtId="43" fontId="1" fillId="0" borderId="0" xfId="0" applyNumberFormat="1" applyFont="1"/>
    <xf numFmtId="10" fontId="1" fillId="0" borderId="0" xfId="0" applyNumberFormat="1" applyFont="1"/>
    <xf numFmtId="165" fontId="5" fillId="6" borderId="8" xfId="1" applyNumberFormat="1" applyFont="1" applyFill="1" applyBorder="1"/>
    <xf numFmtId="10" fontId="1" fillId="5" borderId="0" xfId="1" applyNumberFormat="1" applyFont="1" applyFill="1"/>
    <xf numFmtId="165" fontId="3" fillId="5" borderId="8" xfId="1" applyNumberFormat="1" applyFont="1" applyFill="1" applyBorder="1"/>
    <xf numFmtId="0" fontId="6" fillId="2" borderId="0" xfId="0" applyFont="1" applyFill="1"/>
    <xf numFmtId="0" fontId="2" fillId="2" borderId="0" xfId="0" applyFont="1" applyFill="1"/>
    <xf numFmtId="0" fontId="1" fillId="2" borderId="0" xfId="0" applyFont="1" applyFill="1"/>
    <xf numFmtId="0" fontId="1" fillId="5" borderId="0" xfId="0" applyFont="1" applyFill="1"/>
    <xf numFmtId="0" fontId="2" fillId="2" borderId="1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0" xfId="0" applyFont="1" applyFill="1"/>
    <xf numFmtId="0" fontId="2" fillId="2" borderId="2" xfId="0" applyFont="1" applyFill="1" applyBorder="1"/>
    <xf numFmtId="0" fontId="2" fillId="2" borderId="0" xfId="0" applyFont="1" applyFill="1" applyBorder="1"/>
    <xf numFmtId="0" fontId="5" fillId="2" borderId="2" xfId="0" applyFont="1" applyFill="1" applyBorder="1"/>
    <xf numFmtId="0" fontId="5" fillId="2" borderId="0" xfId="0" applyFont="1" applyFill="1"/>
    <xf numFmtId="0" fontId="5" fillId="3" borderId="2" xfId="0" applyFont="1" applyFill="1" applyBorder="1" applyAlignment="1">
      <alignment horizontal="left" indent="1"/>
    </xf>
    <xf numFmtId="0" fontId="5" fillId="3" borderId="0" xfId="0" applyFont="1" applyFill="1"/>
    <xf numFmtId="0" fontId="5" fillId="3" borderId="0" xfId="0" applyFont="1" applyFill="1" applyBorder="1"/>
    <xf numFmtId="0" fontId="3" fillId="2" borderId="2" xfId="0" applyFont="1" applyFill="1" applyBorder="1" applyAlignment="1">
      <alignment horizontal="left" indent="2"/>
    </xf>
    <xf numFmtId="0" fontId="3" fillId="2" borderId="3" xfId="0" applyFont="1" applyFill="1" applyBorder="1"/>
    <xf numFmtId="0" fontId="5" fillId="2" borderId="5" xfId="0" applyFont="1" applyFill="1" applyBorder="1"/>
    <xf numFmtId="0" fontId="5" fillId="2" borderId="1" xfId="0" applyFont="1" applyFill="1" applyBorder="1"/>
    <xf numFmtId="0" fontId="3" fillId="2" borderId="0" xfId="0" applyFont="1" applyFill="1" applyAlignment="1">
      <alignment horizontal="right"/>
    </xf>
    <xf numFmtId="0" fontId="3" fillId="5" borderId="0" xfId="0" applyFont="1" applyFill="1"/>
    <xf numFmtId="0" fontId="13" fillId="5" borderId="0" xfId="0" applyFont="1" applyFill="1"/>
    <xf numFmtId="165" fontId="6" fillId="5" borderId="0" xfId="0" applyNumberFormat="1" applyFont="1" applyFill="1"/>
    <xf numFmtId="0" fontId="6" fillId="5" borderId="0" xfId="0" applyFont="1" applyFill="1"/>
    <xf numFmtId="0" fontId="2" fillId="5" borderId="0" xfId="0" applyFont="1" applyFill="1"/>
    <xf numFmtId="0" fontId="5" fillId="9" borderId="5" xfId="0" applyFont="1" applyFill="1" applyBorder="1"/>
    <xf numFmtId="0" fontId="3" fillId="9" borderId="1" xfId="0" applyFont="1" applyFill="1" applyBorder="1"/>
    <xf numFmtId="0" fontId="3" fillId="9" borderId="0" xfId="0" applyFont="1" applyFill="1"/>
    <xf numFmtId="0" fontId="2" fillId="9" borderId="0" xfId="0" applyFont="1" applyFill="1"/>
    <xf numFmtId="0" fontId="5" fillId="5" borderId="0" xfId="0" applyFont="1" applyFill="1"/>
    <xf numFmtId="0" fontId="2" fillId="5" borderId="0" xfId="0" applyFont="1" applyFill="1" applyAlignment="1">
      <alignment horizontal="center"/>
    </xf>
    <xf numFmtId="0" fontId="6" fillId="5" borderId="0" xfId="0" applyFont="1" applyFill="1" applyAlignment="1"/>
    <xf numFmtId="0" fontId="2" fillId="5" borderId="22" xfId="0" applyFont="1" applyFill="1" applyBorder="1" applyAlignment="1">
      <alignment horizontal="center"/>
    </xf>
    <xf numFmtId="0" fontId="1" fillId="5" borderId="4" xfId="0" applyFont="1" applyFill="1" applyBorder="1"/>
    <xf numFmtId="0" fontId="10" fillId="0" borderId="0" xfId="0" applyFont="1" applyFill="1"/>
    <xf numFmtId="165" fontId="1" fillId="0" borderId="0" xfId="1" applyNumberFormat="1" applyFont="1" applyFill="1"/>
    <xf numFmtId="9" fontId="1" fillId="0" borderId="0" xfId="1" applyFont="1" applyFill="1"/>
    <xf numFmtId="0" fontId="3" fillId="0" borderId="0" xfId="0" applyFont="1"/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165" fontId="5" fillId="5" borderId="16" xfId="0" applyNumberFormat="1" applyFont="1" applyFill="1" applyBorder="1"/>
    <xf numFmtId="165" fontId="5" fillId="5" borderId="23" xfId="0" applyNumberFormat="1" applyFont="1" applyFill="1" applyBorder="1"/>
    <xf numFmtId="0" fontId="2" fillId="0" borderId="20" xfId="0" applyFont="1" applyFill="1" applyBorder="1" applyAlignment="1">
      <alignment horizontal="center"/>
    </xf>
    <xf numFmtId="0" fontId="3" fillId="5" borderId="24" xfId="0" applyFont="1" applyFill="1" applyBorder="1"/>
    <xf numFmtId="164" fontId="6" fillId="0" borderId="20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/>
              <a:t>  </a:t>
            </a:r>
            <a:r>
              <a:rPr lang="en-US" sz="1000" b="1"/>
              <a:t>Total Institutional Enrollment: Percent In-State - 2014, 2019-2024</a:t>
            </a:r>
            <a:endParaRPr lang="en-US" b="1"/>
          </a:p>
        </c:rich>
      </c:tx>
      <c:layout>
        <c:manualLayout>
          <c:xMode val="edge"/>
          <c:yMode val="edge"/>
          <c:x val="0.13500691384004163"/>
          <c:y val="1.25391849529780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241331675645803E-2"/>
          <c:y val="0.14941113552028568"/>
          <c:w val="0.8556713175664532"/>
          <c:h val="0.663006034677035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'B-5.0'!$A$12</c:f>
              <c:strCache>
                <c:ptCount val="1"/>
                <c:pt idx="0">
                  <c:v>  % MD Residents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'B-5.0'!$M$3:$AF$3</c:f>
              <c:numCache>
                <c:formatCode>General</c:formatCode>
                <c:ptCount val="7"/>
                <c:pt idx="0">
                  <c:v>2014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'B-5.0'!$M$12:$AF$12</c:f>
              <c:numCache>
                <c:formatCode>0.0%</c:formatCode>
                <c:ptCount val="7"/>
                <c:pt idx="0">
                  <c:v>0.84321550741163054</c:v>
                </c:pt>
                <c:pt idx="1">
                  <c:v>0.85992804920505972</c:v>
                </c:pt>
                <c:pt idx="2">
                  <c:v>0.85844411619891681</c:v>
                </c:pt>
                <c:pt idx="3">
                  <c:v>0.85046235138705417</c:v>
                </c:pt>
                <c:pt idx="4">
                  <c:v>0.84009546539379476</c:v>
                </c:pt>
                <c:pt idx="5">
                  <c:v>0.82759601706970132</c:v>
                </c:pt>
                <c:pt idx="6">
                  <c:v>0.82377224199288257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53-46B2-9CC1-A328B8E3D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570323928"/>
        <c:axId val="570328240"/>
      </c:barChart>
      <c:catAx>
        <c:axId val="570323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0328240"/>
        <c:crosses val="autoZero"/>
        <c:auto val="1"/>
        <c:lblAlgn val="ctr"/>
        <c:lblOffset val="100"/>
        <c:noMultiLvlLbl val="0"/>
      </c:catAx>
      <c:valAx>
        <c:axId val="570328240"/>
        <c:scaling>
          <c:orientation val="minMax"/>
          <c:max val="0.9"/>
          <c:min val="0.7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0323928"/>
        <c:crosses val="autoZero"/>
        <c:crossBetween val="between"/>
        <c:majorUnit val="0.1"/>
        <c:minorUnit val="0.0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574077911313716"/>
          <c:y val="0.91678983700705119"/>
          <c:w val="0.1081672192291753"/>
          <c:h val="4.8912694690593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&amp;CB-5.0</c:oddFooter>
    </c:headerFooter>
    <c:pageMargins b="1" l="0.75" r="0.75" t="1" header="0.5" footer="0.5"/>
    <c:pageSetup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42</xdr:row>
      <xdr:rowOff>57150</xdr:rowOff>
    </xdr:from>
    <xdr:to>
      <xdr:col>32</xdr:col>
      <xdr:colOff>276225</xdr:colOff>
      <xdr:row>61</xdr:row>
      <xdr:rowOff>19050</xdr:rowOff>
    </xdr:to>
    <xdr:graphicFrame macro="">
      <xdr:nvGraphicFramePr>
        <xdr:cNvPr id="7221" name="Chart 5">
          <a:extLst>
            <a:ext uri="{FF2B5EF4-FFF2-40B4-BE49-F238E27FC236}">
              <a16:creationId xmlns:a16="http://schemas.microsoft.com/office/drawing/2014/main" id="{00000000-0008-0000-0000-000035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3"/>
  <sheetViews>
    <sheetView tabSelected="1" zoomScaleNormal="100" zoomScaleSheetLayoutView="100" workbookViewId="0">
      <selection activeCell="AI30" sqref="AI30"/>
    </sheetView>
  </sheetViews>
  <sheetFormatPr defaultRowHeight="12.75" x14ac:dyDescent="0.2"/>
  <cols>
    <col min="1" max="2" width="9.85546875" style="40" customWidth="1"/>
    <col min="3" max="3" width="9.140625" style="40"/>
    <col min="4" max="14" width="9.140625" style="40" hidden="1" customWidth="1"/>
    <col min="15" max="15" width="8.85546875" style="40" hidden="1" customWidth="1"/>
    <col min="16" max="17" width="9.140625" style="40" hidden="1" customWidth="1"/>
    <col min="18" max="18" width="8.7109375" style="40" hidden="1" customWidth="1"/>
    <col min="19" max="19" width="11.42578125" style="40" hidden="1" customWidth="1"/>
    <col min="20" max="20" width="8.7109375" style="41" hidden="1" customWidth="1"/>
    <col min="21" max="21" width="8.7109375" style="40" hidden="1" customWidth="1"/>
    <col min="22" max="22" width="8.7109375" style="40" customWidth="1"/>
    <col min="23" max="26" width="8.7109375" style="40" hidden="1" customWidth="1"/>
    <col min="27" max="32" width="8.7109375" style="40" customWidth="1"/>
    <col min="33" max="33" width="9.140625" style="31" bestFit="1" customWidth="1"/>
    <col min="34" max="34" width="13.42578125" style="40" bestFit="1" customWidth="1"/>
    <col min="35" max="35" width="10.28515625" style="40" bestFit="1" customWidth="1"/>
    <col min="36" max="36" width="9.140625" style="40"/>
    <col min="37" max="37" width="9.140625" style="101"/>
    <col min="38" max="16384" width="9.140625" style="40"/>
  </cols>
  <sheetData>
    <row r="1" spans="1:37" ht="15" x14ac:dyDescent="0.25">
      <c r="A1" s="126" t="s">
        <v>3</v>
      </c>
      <c r="B1" s="166" t="s">
        <v>37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</row>
    <row r="2" spans="1:37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  <c r="M2" s="128"/>
      <c r="N2" s="128"/>
      <c r="O2" s="128"/>
      <c r="P2" s="128"/>
      <c r="Q2" s="128"/>
      <c r="S2" s="129"/>
      <c r="T2" s="15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33"/>
    </row>
    <row r="3" spans="1:37" x14ac:dyDescent="0.2">
      <c r="A3" s="164" t="s">
        <v>2</v>
      </c>
      <c r="B3" s="165"/>
      <c r="C3" s="130"/>
      <c r="D3" s="9">
        <v>1996</v>
      </c>
      <c r="E3" s="9">
        <v>1997</v>
      </c>
      <c r="F3" s="9">
        <v>1998</v>
      </c>
      <c r="G3" s="9">
        <v>1999</v>
      </c>
      <c r="H3" s="29">
        <v>2000</v>
      </c>
      <c r="I3" s="1">
        <v>2001</v>
      </c>
      <c r="J3" s="30">
        <v>2002</v>
      </c>
      <c r="K3" s="43">
        <v>2003</v>
      </c>
      <c r="L3" s="1">
        <v>2004</v>
      </c>
      <c r="M3" s="1">
        <v>2005</v>
      </c>
      <c r="N3" s="24">
        <v>2006</v>
      </c>
      <c r="O3" s="76">
        <v>2007</v>
      </c>
      <c r="P3" s="91">
        <v>2008</v>
      </c>
      <c r="Q3" s="91">
        <v>2009</v>
      </c>
      <c r="R3" s="104">
        <v>2010</v>
      </c>
      <c r="S3" s="104">
        <v>2011</v>
      </c>
      <c r="T3" s="158">
        <v>2012</v>
      </c>
      <c r="U3" s="104">
        <v>2013</v>
      </c>
      <c r="V3" s="169">
        <v>2014</v>
      </c>
      <c r="W3" s="78">
        <v>2015</v>
      </c>
      <c r="X3" s="78">
        <v>2016</v>
      </c>
      <c r="Y3" s="78">
        <v>2017</v>
      </c>
      <c r="Z3" s="77">
        <v>2018</v>
      </c>
      <c r="AA3" s="77">
        <v>2019</v>
      </c>
      <c r="AB3" s="77">
        <v>2020</v>
      </c>
      <c r="AC3" s="77">
        <v>2021</v>
      </c>
      <c r="AD3" s="77">
        <v>2022</v>
      </c>
      <c r="AE3" s="77">
        <v>2023</v>
      </c>
      <c r="AF3" s="80">
        <v>2024</v>
      </c>
      <c r="AG3" s="131" t="s">
        <v>14</v>
      </c>
    </row>
    <row r="4" spans="1:37" x14ac:dyDescent="0.2">
      <c r="A4" s="132"/>
      <c r="B4" s="133"/>
      <c r="C4" s="2"/>
      <c r="D4" s="19"/>
      <c r="E4" s="2"/>
      <c r="F4" s="2"/>
      <c r="G4" s="2"/>
      <c r="H4" s="2"/>
      <c r="I4" s="2"/>
      <c r="J4" s="3"/>
      <c r="K4" s="44"/>
      <c r="L4" s="2"/>
      <c r="M4" s="2"/>
      <c r="N4" s="2"/>
      <c r="O4" s="69"/>
      <c r="P4" s="92"/>
      <c r="Q4" s="92"/>
      <c r="R4" s="105"/>
      <c r="S4" s="105"/>
      <c r="T4" s="92"/>
      <c r="U4" s="105"/>
      <c r="V4" s="170"/>
      <c r="W4" s="53"/>
      <c r="X4" s="53"/>
      <c r="Y4" s="53"/>
      <c r="Z4" s="63"/>
      <c r="AA4" s="63"/>
      <c r="AB4" s="63"/>
      <c r="AC4" s="63"/>
      <c r="AD4" s="63"/>
      <c r="AE4" s="63"/>
      <c r="AF4" s="81"/>
      <c r="AG4" s="37"/>
    </row>
    <row r="5" spans="1:37" x14ac:dyDescent="0.2">
      <c r="A5" s="134" t="s">
        <v>11</v>
      </c>
      <c r="B5" s="127"/>
      <c r="C5" s="135"/>
      <c r="D5" s="15">
        <f t="shared" ref="D5:R5" si="0">SUM(D18:D26)</f>
        <v>5947</v>
      </c>
      <c r="E5" s="15">
        <f t="shared" si="0"/>
        <v>6022</v>
      </c>
      <c r="F5" s="15">
        <f t="shared" si="0"/>
        <v>6080</v>
      </c>
      <c r="G5" s="15">
        <f t="shared" si="0"/>
        <v>6060</v>
      </c>
      <c r="H5" s="15">
        <f t="shared" si="0"/>
        <v>6421</v>
      </c>
      <c r="I5" s="15">
        <f t="shared" si="0"/>
        <v>6682</v>
      </c>
      <c r="J5" s="14">
        <f t="shared" si="0"/>
        <v>6851</v>
      </c>
      <c r="K5" s="45">
        <f t="shared" si="0"/>
        <v>6816</v>
      </c>
      <c r="L5" s="15">
        <f t="shared" si="0"/>
        <v>6942</v>
      </c>
      <c r="M5" s="15">
        <f t="shared" si="0"/>
        <v>7009</v>
      </c>
      <c r="N5" s="15">
        <f t="shared" si="0"/>
        <v>7383</v>
      </c>
      <c r="O5" s="70">
        <f t="shared" si="0"/>
        <v>7581</v>
      </c>
      <c r="P5" s="93">
        <f t="shared" si="0"/>
        <v>7868</v>
      </c>
      <c r="Q5" s="93">
        <f t="shared" si="0"/>
        <v>8204</v>
      </c>
      <c r="R5" s="106">
        <f t="shared" si="0"/>
        <v>8397</v>
      </c>
      <c r="S5" s="106">
        <v>8606</v>
      </c>
      <c r="T5" s="93">
        <v>8657</v>
      </c>
      <c r="U5" s="106">
        <v>8643</v>
      </c>
      <c r="V5" s="93">
        <v>8770</v>
      </c>
      <c r="W5" s="54">
        <f>+W27</f>
        <v>8671</v>
      </c>
      <c r="X5" s="54">
        <f>+X27</f>
        <v>8748</v>
      </c>
      <c r="Y5" s="54">
        <f>+Y27</f>
        <v>8714</v>
      </c>
      <c r="Z5" s="64">
        <f>+Z27</f>
        <v>8567</v>
      </c>
      <c r="AA5" s="64">
        <f>+AA27</f>
        <v>8617</v>
      </c>
      <c r="AB5" s="64">
        <v>8124</v>
      </c>
      <c r="AC5" s="64">
        <v>7570</v>
      </c>
      <c r="AD5" s="64">
        <v>7123</v>
      </c>
      <c r="AE5" s="64">
        <v>7030</v>
      </c>
      <c r="AF5" s="82">
        <v>7025</v>
      </c>
      <c r="AG5" s="36">
        <f>+AF5-V5</f>
        <v>-1745</v>
      </c>
    </row>
    <row r="6" spans="1:37" x14ac:dyDescent="0.2">
      <c r="A6" s="136"/>
      <c r="B6" s="137"/>
      <c r="C6" s="10"/>
      <c r="D6" s="17"/>
      <c r="E6" s="17"/>
      <c r="F6" s="17"/>
      <c r="G6" s="17"/>
      <c r="H6" s="17"/>
      <c r="I6" s="17"/>
      <c r="J6" s="16"/>
      <c r="K6" s="46"/>
      <c r="L6" s="17"/>
      <c r="M6" s="17"/>
      <c r="N6" s="17"/>
      <c r="O6" s="71"/>
      <c r="P6" s="94"/>
      <c r="Q6" s="94"/>
      <c r="R6" s="107"/>
      <c r="S6" s="107"/>
      <c r="T6" s="94"/>
      <c r="U6" s="107"/>
      <c r="V6" s="94"/>
      <c r="W6" s="55"/>
      <c r="X6" s="55"/>
      <c r="Y6" s="55"/>
      <c r="Z6" s="65"/>
      <c r="AA6" s="65"/>
      <c r="AB6" s="65"/>
      <c r="AC6" s="65"/>
      <c r="AD6" s="65"/>
      <c r="AE6" s="65"/>
      <c r="AF6" s="83"/>
      <c r="AG6" s="36"/>
    </row>
    <row r="7" spans="1:37" x14ac:dyDescent="0.2">
      <c r="A7" s="132" t="s">
        <v>4</v>
      </c>
      <c r="B7" s="133"/>
      <c r="C7" s="2"/>
      <c r="D7" s="11">
        <v>1715</v>
      </c>
      <c r="E7" s="11">
        <v>1709</v>
      </c>
      <c r="F7" s="11">
        <v>1706</v>
      </c>
      <c r="G7" s="11">
        <v>1699</v>
      </c>
      <c r="H7" s="11">
        <v>1729</v>
      </c>
      <c r="I7" s="11">
        <v>1681</v>
      </c>
      <c r="J7" s="6">
        <v>1645</v>
      </c>
      <c r="K7" s="47">
        <v>1669</v>
      </c>
      <c r="L7" s="11">
        <v>1704</v>
      </c>
      <c r="M7" s="11">
        <v>1690</v>
      </c>
      <c r="N7" s="11">
        <v>1700</v>
      </c>
      <c r="O7" s="72">
        <v>1730</v>
      </c>
      <c r="P7" s="95">
        <v>1750</v>
      </c>
      <c r="Q7" s="95">
        <v>1760</v>
      </c>
      <c r="R7" s="108">
        <v>1721</v>
      </c>
      <c r="S7" s="108">
        <f>1689+605</f>
        <v>2294</v>
      </c>
      <c r="T7" s="95">
        <v>2071</v>
      </c>
      <c r="U7" s="108">
        <v>2185</v>
      </c>
      <c r="V7" s="95">
        <v>2247</v>
      </c>
      <c r="W7" s="56">
        <f>1673+597</f>
        <v>2270</v>
      </c>
      <c r="X7" s="56">
        <f>1667+597</f>
        <v>2264</v>
      </c>
      <c r="Y7" s="56">
        <v>2342</v>
      </c>
      <c r="Z7" s="36">
        <v>2221</v>
      </c>
      <c r="AA7" s="36">
        <v>2347</v>
      </c>
      <c r="AB7" s="36">
        <v>1780</v>
      </c>
      <c r="AC7" s="36">
        <v>1911</v>
      </c>
      <c r="AD7" s="36">
        <v>2059</v>
      </c>
      <c r="AE7" s="36">
        <v>2200</v>
      </c>
      <c r="AF7" s="67">
        <v>2275</v>
      </c>
      <c r="AG7" s="36">
        <f t="shared" ref="AG7:AG8" si="1">+AF7-V7</f>
        <v>28</v>
      </c>
    </row>
    <row r="8" spans="1:37" x14ac:dyDescent="0.2">
      <c r="A8" s="132" t="s">
        <v>5</v>
      </c>
      <c r="B8" s="133"/>
      <c r="C8" s="2"/>
      <c r="D8" s="11">
        <v>4232</v>
      </c>
      <c r="E8" s="11">
        <v>4313</v>
      </c>
      <c r="F8" s="11">
        <v>4374</v>
      </c>
      <c r="G8" s="11">
        <v>4361</v>
      </c>
      <c r="H8" s="11">
        <f>+H5-H7</f>
        <v>4692</v>
      </c>
      <c r="I8" s="11">
        <f>+I5-I7</f>
        <v>5001</v>
      </c>
      <c r="J8" s="6">
        <v>5206</v>
      </c>
      <c r="K8" s="47">
        <v>5147</v>
      </c>
      <c r="L8" s="11">
        <v>5238</v>
      </c>
      <c r="M8" s="11">
        <v>5319</v>
      </c>
      <c r="N8" s="11">
        <v>5683</v>
      </c>
      <c r="O8" s="72">
        <f t="shared" ref="O8:T8" si="2">+O5-O7</f>
        <v>5851</v>
      </c>
      <c r="P8" s="96">
        <f t="shared" si="2"/>
        <v>6118</v>
      </c>
      <c r="Q8" s="95">
        <f t="shared" si="2"/>
        <v>6444</v>
      </c>
      <c r="R8" s="108">
        <f t="shared" si="2"/>
        <v>6676</v>
      </c>
      <c r="S8" s="108">
        <f>+S5-S7</f>
        <v>6312</v>
      </c>
      <c r="T8" s="95">
        <f t="shared" si="2"/>
        <v>6586</v>
      </c>
      <c r="U8" s="108">
        <f t="shared" ref="U8:Z8" si="3">+U5-U7</f>
        <v>6458</v>
      </c>
      <c r="V8" s="95">
        <f t="shared" si="3"/>
        <v>6523</v>
      </c>
      <c r="W8" s="56">
        <f t="shared" si="3"/>
        <v>6401</v>
      </c>
      <c r="X8" s="36">
        <f t="shared" si="3"/>
        <v>6484</v>
      </c>
      <c r="Y8" s="36">
        <f t="shared" si="3"/>
        <v>6372</v>
      </c>
      <c r="Z8" s="36">
        <f t="shared" si="3"/>
        <v>6346</v>
      </c>
      <c r="AA8" s="36">
        <f t="shared" ref="AA8" si="4">+AA5-AA7</f>
        <v>6270</v>
      </c>
      <c r="AB8" s="36">
        <f>+AB5-AB7</f>
        <v>6344</v>
      </c>
      <c r="AC8" s="36">
        <f>+AC5-AC7</f>
        <v>5659</v>
      </c>
      <c r="AD8" s="36">
        <f>+AD5-AD7</f>
        <v>5064</v>
      </c>
      <c r="AE8" s="36">
        <f>+AE5-AE7</f>
        <v>4830</v>
      </c>
      <c r="AF8" s="67">
        <f>+AF5-AF7</f>
        <v>4750</v>
      </c>
      <c r="AG8" s="36">
        <f t="shared" si="1"/>
        <v>-1773</v>
      </c>
    </row>
    <row r="9" spans="1:37" x14ac:dyDescent="0.2">
      <c r="A9" s="136" t="s">
        <v>6</v>
      </c>
      <c r="B9" s="137"/>
      <c r="C9" s="10"/>
      <c r="D9" s="5">
        <f t="shared" ref="D9:O9" si="5">(D7/D5)</f>
        <v>0.28838069614931899</v>
      </c>
      <c r="E9" s="5">
        <f>(E7/E5)</f>
        <v>0.28379275988043839</v>
      </c>
      <c r="F9" s="5">
        <f>(F7/F5)</f>
        <v>0.28059210526315792</v>
      </c>
      <c r="G9" s="5">
        <f>(G7/G5)</f>
        <v>0.28036303630363035</v>
      </c>
      <c r="H9" s="5">
        <f t="shared" si="5"/>
        <v>0.26927269895654882</v>
      </c>
      <c r="I9" s="5">
        <f t="shared" si="5"/>
        <v>0.25157138581263094</v>
      </c>
      <c r="J9" s="4">
        <f t="shared" si="5"/>
        <v>0.2401109327105532</v>
      </c>
      <c r="K9" s="48">
        <f t="shared" si="5"/>
        <v>0.24486502347417841</v>
      </c>
      <c r="L9" s="5">
        <f t="shared" si="5"/>
        <v>0.24546240276577355</v>
      </c>
      <c r="M9" s="5">
        <f>(M7/M5)</f>
        <v>0.24111856184905123</v>
      </c>
      <c r="N9" s="5">
        <f t="shared" si="5"/>
        <v>0.2302587024244887</v>
      </c>
      <c r="O9" s="73">
        <f t="shared" si="5"/>
        <v>0.22820208415776283</v>
      </c>
      <c r="P9" s="97">
        <f>(P7/P5)</f>
        <v>0.22241992882562278</v>
      </c>
      <c r="Q9" s="97">
        <f>(Q7/Q5)</f>
        <v>0.21452949780594832</v>
      </c>
      <c r="R9" s="109">
        <f>(R7/R5)</f>
        <v>0.20495415029177086</v>
      </c>
      <c r="S9" s="109">
        <f>+S7/S5</f>
        <v>0.2665582151986986</v>
      </c>
      <c r="T9" s="97">
        <f t="shared" ref="T9:Y9" si="6">+T7/T5</f>
        <v>0.23922837010511724</v>
      </c>
      <c r="U9" s="109">
        <f t="shared" si="6"/>
        <v>0.25280573874811985</v>
      </c>
      <c r="V9" s="97">
        <f t="shared" si="6"/>
        <v>0.25621436716077539</v>
      </c>
      <c r="W9" s="57">
        <f t="shared" si="6"/>
        <v>0.26179218083266059</v>
      </c>
      <c r="X9" s="57">
        <f t="shared" ref="X9" si="7">+X7/X5</f>
        <v>0.25880201188843166</v>
      </c>
      <c r="Y9" s="57">
        <f t="shared" si="6"/>
        <v>0.26876291025935278</v>
      </c>
      <c r="Z9" s="66">
        <f t="shared" ref="Z9:AF9" si="8">+Z7/Z5</f>
        <v>0.25925061281662193</v>
      </c>
      <c r="AA9" s="66">
        <f t="shared" si="8"/>
        <v>0.2723685737495648</v>
      </c>
      <c r="AB9" s="66">
        <f t="shared" si="8"/>
        <v>0.2191038897095027</v>
      </c>
      <c r="AC9" s="66">
        <f t="shared" si="8"/>
        <v>0.25244385733157199</v>
      </c>
      <c r="AD9" s="66">
        <f t="shared" si="8"/>
        <v>0.28906359679910149</v>
      </c>
      <c r="AE9" s="66">
        <f t="shared" ref="AE9" si="9">+AE7/AE5</f>
        <v>0.31294452347083929</v>
      </c>
      <c r="AF9" s="87">
        <f t="shared" si="8"/>
        <v>0.32384341637010677</v>
      </c>
      <c r="AG9" s="38"/>
    </row>
    <row r="10" spans="1:37" x14ac:dyDescent="0.2">
      <c r="A10" s="136"/>
      <c r="B10" s="137"/>
      <c r="C10" s="10"/>
      <c r="D10" s="10"/>
      <c r="E10" s="10"/>
      <c r="F10" s="10"/>
      <c r="G10" s="2"/>
      <c r="H10" s="2"/>
      <c r="I10" s="2"/>
      <c r="J10" s="3"/>
      <c r="K10" s="44"/>
      <c r="L10" s="2"/>
      <c r="M10" s="2"/>
      <c r="N10" s="2"/>
      <c r="O10" s="69"/>
      <c r="P10" s="92"/>
      <c r="Q10" s="92"/>
      <c r="R10" s="105"/>
      <c r="S10" s="108"/>
      <c r="T10" s="95"/>
      <c r="U10" s="108"/>
      <c r="V10" s="95"/>
      <c r="W10" s="56"/>
      <c r="X10" s="56"/>
      <c r="Y10" s="56"/>
      <c r="Z10" s="36"/>
      <c r="AA10" s="36"/>
      <c r="AB10" s="36"/>
      <c r="AC10" s="36"/>
      <c r="AD10" s="36"/>
      <c r="AE10" s="36"/>
      <c r="AF10" s="84"/>
      <c r="AG10" s="36"/>
    </row>
    <row r="11" spans="1:37" x14ac:dyDescent="0.2">
      <c r="A11" s="132" t="s">
        <v>29</v>
      </c>
      <c r="B11" s="133"/>
      <c r="C11" s="2"/>
      <c r="D11" s="11">
        <v>4546</v>
      </c>
      <c r="E11" s="11">
        <v>4635</v>
      </c>
      <c r="F11" s="11">
        <v>4710</v>
      </c>
      <c r="G11" s="11">
        <v>4818</v>
      </c>
      <c r="H11" s="11">
        <v>5102</v>
      </c>
      <c r="I11" s="11">
        <v>5460</v>
      </c>
      <c r="J11" s="6">
        <v>5633</v>
      </c>
      <c r="K11" s="47">
        <v>5784</v>
      </c>
      <c r="L11" s="11">
        <v>5969</v>
      </c>
      <c r="M11" s="11">
        <v>6036</v>
      </c>
      <c r="N11" s="11">
        <v>6334</v>
      </c>
      <c r="O11" s="72">
        <v>6495</v>
      </c>
      <c r="P11" s="95">
        <v>6776</v>
      </c>
      <c r="Q11" s="95">
        <v>7147</v>
      </c>
      <c r="R11" s="108">
        <v>7304</v>
      </c>
      <c r="S11" s="108">
        <v>7387</v>
      </c>
      <c r="T11" s="95">
        <v>7433</v>
      </c>
      <c r="U11" s="108">
        <v>7373</v>
      </c>
      <c r="V11" s="95">
        <v>7395</v>
      </c>
      <c r="W11" s="56">
        <v>7302</v>
      </c>
      <c r="X11" s="56">
        <v>7368</v>
      </c>
      <c r="Y11" s="56">
        <v>7386</v>
      </c>
      <c r="Z11" s="36">
        <v>7337</v>
      </c>
      <c r="AA11" s="36">
        <v>7410</v>
      </c>
      <c r="AB11" s="36">
        <v>6974</v>
      </c>
      <c r="AC11" s="36">
        <v>6438</v>
      </c>
      <c r="AD11" s="36">
        <v>5984</v>
      </c>
      <c r="AE11" s="36">
        <v>5818</v>
      </c>
      <c r="AF11" s="67">
        <v>5787</v>
      </c>
      <c r="AG11" s="36">
        <f>+AF11-V11</f>
        <v>-1608</v>
      </c>
      <c r="AI11" s="116"/>
    </row>
    <row r="12" spans="1:37" x14ac:dyDescent="0.2">
      <c r="A12" s="136" t="s">
        <v>7</v>
      </c>
      <c r="B12" s="137"/>
      <c r="C12" s="10"/>
      <c r="D12" s="5">
        <f t="shared" ref="D12:O12" si="10">D11/D5</f>
        <v>0.76441903480746598</v>
      </c>
      <c r="E12" s="5">
        <f t="shared" si="10"/>
        <v>0.76967784789106608</v>
      </c>
      <c r="F12" s="5">
        <f t="shared" si="10"/>
        <v>0.77467105263157898</v>
      </c>
      <c r="G12" s="5">
        <f t="shared" si="10"/>
        <v>0.79504950495049509</v>
      </c>
      <c r="H12" s="5">
        <f t="shared" si="10"/>
        <v>0.79458028344494624</v>
      </c>
      <c r="I12" s="5">
        <f t="shared" si="10"/>
        <v>0.81712062256809337</v>
      </c>
      <c r="J12" s="4">
        <f t="shared" si="10"/>
        <v>0.82221573492920741</v>
      </c>
      <c r="K12" s="48">
        <f t="shared" si="10"/>
        <v>0.84859154929577463</v>
      </c>
      <c r="L12" s="5">
        <f t="shared" si="10"/>
        <v>0.85983866320944968</v>
      </c>
      <c r="M12" s="5">
        <f t="shared" si="10"/>
        <v>0.86117848480525039</v>
      </c>
      <c r="N12" s="5">
        <f t="shared" si="10"/>
        <v>0.85791683597453605</v>
      </c>
      <c r="O12" s="73">
        <f t="shared" si="10"/>
        <v>0.85674713098535815</v>
      </c>
      <c r="P12" s="97">
        <f>P11/P5</f>
        <v>0.86120996441281139</v>
      </c>
      <c r="Q12" s="97">
        <f>Q11/Q5</f>
        <v>0.87116040955631402</v>
      </c>
      <c r="R12" s="109">
        <f>R11/R5</f>
        <v>0.8698344646897701</v>
      </c>
      <c r="S12" s="109">
        <f>+S11/S5</f>
        <v>0.85835463630025566</v>
      </c>
      <c r="T12" s="97">
        <f t="shared" ref="T12:W12" si="11">+T11/T5</f>
        <v>0.85861152824304032</v>
      </c>
      <c r="U12" s="109">
        <f t="shared" si="11"/>
        <v>0.85306027999537193</v>
      </c>
      <c r="V12" s="97">
        <f t="shared" si="11"/>
        <v>0.84321550741163054</v>
      </c>
      <c r="W12" s="57">
        <f t="shared" si="11"/>
        <v>0.84211740283704306</v>
      </c>
      <c r="X12" s="57">
        <f t="shared" ref="X12:AF12" si="12">+X11/X5</f>
        <v>0.84224965706447186</v>
      </c>
      <c r="Y12" s="57">
        <f t="shared" si="12"/>
        <v>0.8476015607069084</v>
      </c>
      <c r="Z12" s="66">
        <f t="shared" si="12"/>
        <v>0.85642582000700362</v>
      </c>
      <c r="AA12" s="66">
        <f t="shared" si="12"/>
        <v>0.85992804920505972</v>
      </c>
      <c r="AB12" s="66">
        <f t="shared" si="12"/>
        <v>0.85844411619891681</v>
      </c>
      <c r="AC12" s="66">
        <f t="shared" ref="AC12:AE12" si="13">+AC11/AC5</f>
        <v>0.85046235138705417</v>
      </c>
      <c r="AD12" s="66">
        <f t="shared" si="13"/>
        <v>0.84009546539379476</v>
      </c>
      <c r="AE12" s="66">
        <f t="shared" si="13"/>
        <v>0.82759601706970132</v>
      </c>
      <c r="AF12" s="87">
        <f t="shared" si="12"/>
        <v>0.82377224199288257</v>
      </c>
      <c r="AG12" s="39"/>
    </row>
    <row r="13" spans="1:37" x14ac:dyDescent="0.2">
      <c r="A13" s="132" t="s">
        <v>8</v>
      </c>
      <c r="B13" s="137"/>
      <c r="C13" s="10"/>
      <c r="D13" s="11">
        <v>1351</v>
      </c>
      <c r="E13" s="11">
        <v>1332</v>
      </c>
      <c r="F13" s="11">
        <v>1318</v>
      </c>
      <c r="G13" s="11">
        <v>1196</v>
      </c>
      <c r="H13" s="11">
        <v>1261</v>
      </c>
      <c r="I13" s="11">
        <v>1159</v>
      </c>
      <c r="J13" s="6">
        <v>1138</v>
      </c>
      <c r="K13" s="47">
        <v>966</v>
      </c>
      <c r="L13" s="11">
        <v>928</v>
      </c>
      <c r="M13" s="11">
        <v>927</v>
      </c>
      <c r="N13" s="11">
        <v>986</v>
      </c>
      <c r="O13" s="72">
        <v>1032</v>
      </c>
      <c r="P13" s="95">
        <v>1027</v>
      </c>
      <c r="Q13" s="95">
        <v>996</v>
      </c>
      <c r="R13" s="108">
        <f>+R5-R11-R15</f>
        <v>1032</v>
      </c>
      <c r="S13" s="108">
        <v>1117</v>
      </c>
      <c r="T13" s="95">
        <v>1136</v>
      </c>
      <c r="U13" s="108">
        <v>1148</v>
      </c>
      <c r="V13" s="95">
        <v>1169</v>
      </c>
      <c r="W13" s="56">
        <v>1131</v>
      </c>
      <c r="X13" s="56">
        <v>1146</v>
      </c>
      <c r="Y13" s="56">
        <v>1098</v>
      </c>
      <c r="Z13" s="36">
        <v>1050</v>
      </c>
      <c r="AA13" s="36">
        <v>1025</v>
      </c>
      <c r="AB13" s="36">
        <v>992</v>
      </c>
      <c r="AC13" s="36">
        <v>952</v>
      </c>
      <c r="AD13" s="36">
        <v>990</v>
      </c>
      <c r="AE13" s="36">
        <v>1045</v>
      </c>
      <c r="AF13" s="67">
        <v>1087</v>
      </c>
      <c r="AG13" s="36">
        <f t="shared" ref="AG13:AG16" si="14">+AF13-V13</f>
        <v>-82</v>
      </c>
      <c r="AH13" s="117"/>
      <c r="AI13" s="118"/>
    </row>
    <row r="14" spans="1:37" x14ac:dyDescent="0.2">
      <c r="A14" s="132" t="s">
        <v>32</v>
      </c>
      <c r="B14" s="137"/>
      <c r="C14" s="10"/>
      <c r="D14" s="11"/>
      <c r="E14" s="11"/>
      <c r="F14" s="11"/>
      <c r="G14" s="11"/>
      <c r="H14" s="11"/>
      <c r="I14" s="11"/>
      <c r="J14" s="6"/>
      <c r="K14" s="47"/>
      <c r="L14" s="11"/>
      <c r="M14" s="11"/>
      <c r="N14" s="11"/>
      <c r="O14" s="72"/>
      <c r="P14" s="95"/>
      <c r="Q14" s="95"/>
      <c r="R14" s="108"/>
      <c r="S14" s="108"/>
      <c r="T14" s="95"/>
      <c r="U14" s="108"/>
      <c r="V14" s="95"/>
      <c r="W14" s="56"/>
      <c r="X14" s="56">
        <v>76</v>
      </c>
      <c r="Y14" s="56">
        <v>79</v>
      </c>
      <c r="Z14" s="36">
        <v>76</v>
      </c>
      <c r="AA14" s="36">
        <v>68</v>
      </c>
      <c r="AB14" s="36">
        <v>81</v>
      </c>
      <c r="AC14" s="36">
        <v>83</v>
      </c>
      <c r="AD14" s="36">
        <v>82</v>
      </c>
      <c r="AE14" s="36">
        <v>81</v>
      </c>
      <c r="AF14" s="67">
        <v>77</v>
      </c>
      <c r="AG14" s="36">
        <f t="shared" si="14"/>
        <v>77</v>
      </c>
      <c r="AH14" s="116"/>
    </row>
    <row r="15" spans="1:37" x14ac:dyDescent="0.2">
      <c r="A15" s="132" t="s">
        <v>13</v>
      </c>
      <c r="B15" s="133"/>
      <c r="C15" s="2"/>
      <c r="D15" s="11">
        <v>47</v>
      </c>
      <c r="E15" s="11">
        <v>55</v>
      </c>
      <c r="F15" s="11">
        <v>45</v>
      </c>
      <c r="G15" s="11">
        <v>39</v>
      </c>
      <c r="H15" s="11">
        <v>53</v>
      </c>
      <c r="I15" s="11">
        <v>58</v>
      </c>
      <c r="J15" s="6">
        <v>74</v>
      </c>
      <c r="K15" s="47">
        <v>65</v>
      </c>
      <c r="L15" s="11">
        <v>43</v>
      </c>
      <c r="M15" s="11">
        <v>43</v>
      </c>
      <c r="N15" s="11">
        <v>60</v>
      </c>
      <c r="O15" s="72">
        <v>52</v>
      </c>
      <c r="P15" s="95">
        <v>64</v>
      </c>
      <c r="Q15" s="95">
        <v>61</v>
      </c>
      <c r="R15" s="108">
        <v>61</v>
      </c>
      <c r="S15" s="108">
        <v>101</v>
      </c>
      <c r="T15" s="95">
        <v>86</v>
      </c>
      <c r="U15" s="108">
        <v>119</v>
      </c>
      <c r="V15" s="95">
        <v>154</v>
      </c>
      <c r="W15" s="56">
        <v>160</v>
      </c>
      <c r="X15" s="56">
        <v>155</v>
      </c>
      <c r="Y15" s="56">
        <v>122</v>
      </c>
      <c r="Z15" s="36">
        <v>98</v>
      </c>
      <c r="AA15" s="36">
        <v>106</v>
      </c>
      <c r="AB15" s="36">
        <v>73</v>
      </c>
      <c r="AC15" s="36">
        <v>77</v>
      </c>
      <c r="AD15" s="36">
        <v>67</v>
      </c>
      <c r="AE15" s="36">
        <v>61</v>
      </c>
      <c r="AF15" s="67">
        <v>70</v>
      </c>
      <c r="AG15" s="36">
        <f t="shared" si="14"/>
        <v>-84</v>
      </c>
      <c r="AK15" s="160"/>
    </row>
    <row r="16" spans="1:37" x14ac:dyDescent="0.2">
      <c r="A16" s="132" t="s">
        <v>33</v>
      </c>
      <c r="B16" s="133" t="s">
        <v>0</v>
      </c>
      <c r="C16" s="2"/>
      <c r="D16" s="11">
        <v>3</v>
      </c>
      <c r="E16" s="11">
        <v>0</v>
      </c>
      <c r="F16" s="11">
        <v>7</v>
      </c>
      <c r="G16" s="11">
        <v>7</v>
      </c>
      <c r="H16" s="11">
        <v>5</v>
      </c>
      <c r="I16" s="11">
        <v>5</v>
      </c>
      <c r="J16" s="6">
        <v>6</v>
      </c>
      <c r="K16" s="47">
        <v>1</v>
      </c>
      <c r="L16" s="11">
        <v>2</v>
      </c>
      <c r="M16" s="11">
        <v>3</v>
      </c>
      <c r="N16" s="11">
        <v>3</v>
      </c>
      <c r="O16" s="72">
        <v>2</v>
      </c>
      <c r="P16" s="95">
        <v>1</v>
      </c>
      <c r="Q16" s="95">
        <v>0</v>
      </c>
      <c r="R16" s="108">
        <v>0</v>
      </c>
      <c r="S16" s="108">
        <v>1</v>
      </c>
      <c r="T16" s="95">
        <v>2</v>
      </c>
      <c r="U16" s="108">
        <v>3</v>
      </c>
      <c r="V16" s="95">
        <f>48+4</f>
        <v>52</v>
      </c>
      <c r="W16" s="56">
        <v>78</v>
      </c>
      <c r="X16" s="56">
        <v>3</v>
      </c>
      <c r="Y16" s="56">
        <v>29</v>
      </c>
      <c r="Z16" s="36">
        <v>6</v>
      </c>
      <c r="AA16" s="36">
        <v>8</v>
      </c>
      <c r="AB16" s="36">
        <v>4</v>
      </c>
      <c r="AC16" s="36">
        <v>20</v>
      </c>
      <c r="AD16" s="36">
        <v>0</v>
      </c>
      <c r="AE16" s="36">
        <v>25</v>
      </c>
      <c r="AF16" s="67">
        <v>4</v>
      </c>
      <c r="AG16" s="36">
        <f t="shared" si="14"/>
        <v>-48</v>
      </c>
      <c r="AH16" s="116"/>
      <c r="AK16" s="160"/>
    </row>
    <row r="17" spans="1:38" x14ac:dyDescent="0.2">
      <c r="A17" s="136"/>
      <c r="B17" s="137" t="s">
        <v>0</v>
      </c>
      <c r="C17" s="10"/>
      <c r="D17" s="10"/>
      <c r="E17" s="10"/>
      <c r="F17" s="10"/>
      <c r="G17" s="2"/>
      <c r="H17" s="2"/>
      <c r="I17" s="2"/>
      <c r="J17" s="3"/>
      <c r="K17" s="44"/>
      <c r="L17" s="2"/>
      <c r="M17" s="2"/>
      <c r="N17" s="2"/>
      <c r="O17" s="69"/>
      <c r="P17" s="92"/>
      <c r="Q17" s="92"/>
      <c r="R17" s="105"/>
      <c r="S17" s="105"/>
      <c r="T17" s="92"/>
      <c r="U17" s="105"/>
      <c r="V17" s="92"/>
      <c r="W17" s="53"/>
      <c r="X17" s="53"/>
      <c r="Y17" s="53"/>
      <c r="Z17" s="63"/>
      <c r="AA17" s="63"/>
      <c r="AB17" s="63"/>
      <c r="AC17" s="63"/>
      <c r="AD17" s="63"/>
      <c r="AE17" s="63"/>
      <c r="AF17" s="86"/>
      <c r="AG17" s="35"/>
      <c r="AK17" s="160"/>
    </row>
    <row r="18" spans="1:38" x14ac:dyDescent="0.2">
      <c r="A18" s="132" t="s">
        <v>23</v>
      </c>
      <c r="B18" s="133"/>
      <c r="C18" s="2"/>
      <c r="D18" s="11">
        <v>20</v>
      </c>
      <c r="E18" s="11">
        <v>17</v>
      </c>
      <c r="F18" s="11">
        <v>17</v>
      </c>
      <c r="G18" s="11">
        <v>17</v>
      </c>
      <c r="H18" s="11">
        <v>21</v>
      </c>
      <c r="I18" s="11">
        <v>22</v>
      </c>
      <c r="J18" s="6">
        <v>19</v>
      </c>
      <c r="K18" s="47">
        <v>21</v>
      </c>
      <c r="L18" s="11">
        <v>21</v>
      </c>
      <c r="M18" s="11">
        <v>20</v>
      </c>
      <c r="N18" s="11">
        <v>27</v>
      </c>
      <c r="O18" s="72">
        <v>42</v>
      </c>
      <c r="P18" s="95">
        <v>39</v>
      </c>
      <c r="Q18" s="95">
        <v>54</v>
      </c>
      <c r="R18" s="108">
        <v>34</v>
      </c>
      <c r="S18" s="108">
        <v>28</v>
      </c>
      <c r="T18" s="95">
        <v>20</v>
      </c>
      <c r="U18" s="108">
        <v>21</v>
      </c>
      <c r="V18" s="95">
        <v>34</v>
      </c>
      <c r="W18" s="56">
        <v>45</v>
      </c>
      <c r="X18" s="56">
        <f>49+2</f>
        <v>51</v>
      </c>
      <c r="Y18" s="56">
        <v>56</v>
      </c>
      <c r="Z18" s="36">
        <v>54</v>
      </c>
      <c r="AA18" s="36">
        <v>59</v>
      </c>
      <c r="AB18" s="36">
        <v>53</v>
      </c>
      <c r="AC18" s="36">
        <v>38</v>
      </c>
      <c r="AD18" s="36">
        <v>32</v>
      </c>
      <c r="AE18" s="36">
        <v>25</v>
      </c>
      <c r="AF18" s="84">
        <v>19</v>
      </c>
      <c r="AG18" s="36">
        <f t="shared" ref="AG18:AG29" si="15">+AF18-V18</f>
        <v>-15</v>
      </c>
      <c r="AH18" s="124">
        <f>+(AF18/($AF$27-$AF$26))</f>
        <v>2.7789966359514405E-3</v>
      </c>
      <c r="AI18" s="118">
        <f>+AF18/($AF$27)</f>
        <v>2.704626334519573E-3</v>
      </c>
      <c r="AK18" s="161"/>
      <c r="AL18" s="118"/>
    </row>
    <row r="19" spans="1:38" x14ac:dyDescent="0.2">
      <c r="A19" s="132" t="s">
        <v>21</v>
      </c>
      <c r="B19" s="133"/>
      <c r="C19" s="2"/>
      <c r="D19" s="11">
        <v>73</v>
      </c>
      <c r="E19" s="11">
        <v>79</v>
      </c>
      <c r="F19" s="11">
        <v>91</v>
      </c>
      <c r="G19" s="11">
        <v>86</v>
      </c>
      <c r="H19" s="11">
        <v>99</v>
      </c>
      <c r="I19" s="11">
        <v>122</v>
      </c>
      <c r="J19" s="6">
        <v>133</v>
      </c>
      <c r="K19" s="47">
        <v>164</v>
      </c>
      <c r="L19" s="11">
        <v>170</v>
      </c>
      <c r="M19" s="11">
        <v>173</v>
      </c>
      <c r="N19" s="11">
        <v>176</v>
      </c>
      <c r="O19" s="72">
        <v>196</v>
      </c>
      <c r="P19" s="95">
        <v>204</v>
      </c>
      <c r="Q19" s="95">
        <v>206</v>
      </c>
      <c r="R19" s="108">
        <v>182</v>
      </c>
      <c r="S19" s="108">
        <v>202</v>
      </c>
      <c r="T19" s="95">
        <v>209</v>
      </c>
      <c r="U19" s="108">
        <v>202</v>
      </c>
      <c r="V19" s="95">
        <v>216</v>
      </c>
      <c r="W19" s="56">
        <v>240</v>
      </c>
      <c r="X19" s="56">
        <f>238+26</f>
        <v>264</v>
      </c>
      <c r="Y19" s="56">
        <v>291</v>
      </c>
      <c r="Z19" s="36">
        <v>296</v>
      </c>
      <c r="AA19" s="36">
        <v>304</v>
      </c>
      <c r="AB19" s="36">
        <v>302</v>
      </c>
      <c r="AC19" s="36">
        <v>284</v>
      </c>
      <c r="AD19" s="36">
        <v>228</v>
      </c>
      <c r="AE19" s="36">
        <v>205</v>
      </c>
      <c r="AF19" s="84">
        <v>174</v>
      </c>
      <c r="AG19" s="36">
        <f t="shared" si="15"/>
        <v>-42</v>
      </c>
      <c r="AH19" s="124">
        <f t="shared" ref="AH19:AH23" si="16">+(AF19/($AF$27-$AF$26))</f>
        <v>2.5449758666081616E-2</v>
      </c>
      <c r="AI19" s="118">
        <f>+AF19/($AF$27)</f>
        <v>2.4768683274021354E-2</v>
      </c>
      <c r="AK19" s="161"/>
      <c r="AL19" s="118"/>
    </row>
    <row r="20" spans="1:38" x14ac:dyDescent="0.2">
      <c r="A20" s="132" t="s">
        <v>24</v>
      </c>
      <c r="B20" s="133"/>
      <c r="C20" s="11"/>
      <c r="D20" s="11">
        <v>452</v>
      </c>
      <c r="E20" s="11">
        <v>461</v>
      </c>
      <c r="F20" s="11">
        <v>497</v>
      </c>
      <c r="G20" s="11">
        <v>463</v>
      </c>
      <c r="H20" s="11">
        <v>454</v>
      </c>
      <c r="I20" s="11">
        <v>496</v>
      </c>
      <c r="J20" s="6">
        <v>558</v>
      </c>
      <c r="K20" s="47">
        <v>558</v>
      </c>
      <c r="L20" s="11">
        <v>669</v>
      </c>
      <c r="M20" s="11">
        <v>703</v>
      </c>
      <c r="N20" s="11">
        <v>773</v>
      </c>
      <c r="O20" s="72">
        <v>835</v>
      </c>
      <c r="P20" s="95">
        <v>890</v>
      </c>
      <c r="Q20" s="95">
        <v>942</v>
      </c>
      <c r="R20" s="108">
        <v>929</v>
      </c>
      <c r="S20" s="108">
        <v>930</v>
      </c>
      <c r="T20" s="95">
        <v>956</v>
      </c>
      <c r="U20" s="108">
        <v>1012</v>
      </c>
      <c r="V20" s="95">
        <v>1091</v>
      </c>
      <c r="W20" s="56">
        <v>1129</v>
      </c>
      <c r="X20" s="56">
        <f>1013+157</f>
        <v>1170</v>
      </c>
      <c r="Y20" s="56">
        <v>1200</v>
      </c>
      <c r="Z20" s="36">
        <v>1195</v>
      </c>
      <c r="AA20" s="36">
        <v>1232</v>
      </c>
      <c r="AB20" s="36">
        <v>1116</v>
      </c>
      <c r="AC20" s="36">
        <v>978</v>
      </c>
      <c r="AD20" s="36">
        <v>965</v>
      </c>
      <c r="AE20" s="36">
        <v>977</v>
      </c>
      <c r="AF20" s="84">
        <v>951</v>
      </c>
      <c r="AG20" s="36">
        <f t="shared" si="15"/>
        <v>-140</v>
      </c>
      <c r="AH20" s="124">
        <f t="shared" si="16"/>
        <v>0.13909609477841159</v>
      </c>
      <c r="AI20" s="118">
        <f t="shared" ref="AI20:AI26" si="17">+AF20/($AF$27)</f>
        <v>0.13537366548042704</v>
      </c>
      <c r="AK20" s="161"/>
      <c r="AL20" s="118"/>
    </row>
    <row r="21" spans="1:38" x14ac:dyDescent="0.2">
      <c r="A21" s="132" t="s">
        <v>38</v>
      </c>
      <c r="B21" s="133"/>
      <c r="C21" s="2"/>
      <c r="D21" s="11">
        <v>59</v>
      </c>
      <c r="E21" s="11">
        <v>54</v>
      </c>
      <c r="F21" s="11">
        <v>55</v>
      </c>
      <c r="G21" s="11">
        <v>54</v>
      </c>
      <c r="H21" s="11">
        <v>68</v>
      </c>
      <c r="I21" s="11">
        <v>88</v>
      </c>
      <c r="J21" s="6">
        <v>114</v>
      </c>
      <c r="K21" s="47">
        <v>129</v>
      </c>
      <c r="L21" s="11">
        <v>154</v>
      </c>
      <c r="M21" s="11">
        <v>166</v>
      </c>
      <c r="N21" s="11">
        <v>184</v>
      </c>
      <c r="O21" s="72">
        <v>179</v>
      </c>
      <c r="P21" s="95">
        <v>198</v>
      </c>
      <c r="Q21" s="95">
        <v>216</v>
      </c>
      <c r="R21" s="108">
        <v>296</v>
      </c>
      <c r="S21" s="108">
        <v>348</v>
      </c>
      <c r="T21" s="95">
        <v>375</v>
      </c>
      <c r="U21" s="108">
        <v>365</v>
      </c>
      <c r="V21" s="95">
        <v>345</v>
      </c>
      <c r="W21" s="56">
        <v>347</v>
      </c>
      <c r="X21" s="56">
        <v>329</v>
      </c>
      <c r="Y21" s="56">
        <v>324</v>
      </c>
      <c r="Z21" s="36">
        <v>344</v>
      </c>
      <c r="AA21" s="36">
        <v>376</v>
      </c>
      <c r="AB21" s="36">
        <v>388</v>
      </c>
      <c r="AC21" s="36">
        <v>417</v>
      </c>
      <c r="AD21" s="36">
        <v>461</v>
      </c>
      <c r="AE21" s="36">
        <v>506</v>
      </c>
      <c r="AF21" s="84">
        <v>536</v>
      </c>
      <c r="AG21" s="36">
        <f t="shared" si="15"/>
        <v>191</v>
      </c>
      <c r="AH21" s="124">
        <f t="shared" si="16"/>
        <v>7.8396957729998537E-2</v>
      </c>
      <c r="AI21" s="118">
        <f t="shared" si="17"/>
        <v>7.6298932384341642E-2</v>
      </c>
      <c r="AK21" s="161"/>
      <c r="AL21" s="118"/>
    </row>
    <row r="22" spans="1:38" x14ac:dyDescent="0.2">
      <c r="A22" s="132" t="s">
        <v>22</v>
      </c>
      <c r="B22" s="133"/>
      <c r="C22" s="2"/>
      <c r="D22" s="11"/>
      <c r="E22" s="11"/>
      <c r="F22" s="11"/>
      <c r="G22" s="11"/>
      <c r="H22" s="11">
        <v>0</v>
      </c>
      <c r="I22" s="11"/>
      <c r="J22" s="6"/>
      <c r="K22" s="47"/>
      <c r="L22" s="11">
        <v>0</v>
      </c>
      <c r="M22" s="11">
        <v>0</v>
      </c>
      <c r="N22" s="11">
        <v>0</v>
      </c>
      <c r="O22" s="72">
        <v>0</v>
      </c>
      <c r="P22" s="95">
        <v>0</v>
      </c>
      <c r="Q22" s="95">
        <v>0</v>
      </c>
      <c r="R22" s="108">
        <v>6</v>
      </c>
      <c r="S22" s="108">
        <v>6</v>
      </c>
      <c r="T22" s="95">
        <v>5</v>
      </c>
      <c r="U22" s="108">
        <v>6</v>
      </c>
      <c r="V22" s="95">
        <v>10</v>
      </c>
      <c r="W22" s="56">
        <v>11</v>
      </c>
      <c r="X22" s="56">
        <v>18</v>
      </c>
      <c r="Y22" s="56">
        <v>19</v>
      </c>
      <c r="Z22" s="36">
        <v>17</v>
      </c>
      <c r="AA22" s="36">
        <v>10</v>
      </c>
      <c r="AB22" s="36">
        <v>10</v>
      </c>
      <c r="AC22" s="36">
        <v>7</v>
      </c>
      <c r="AD22" s="36">
        <v>8</v>
      </c>
      <c r="AE22" s="36">
        <v>7</v>
      </c>
      <c r="AF22" s="84">
        <v>3</v>
      </c>
      <c r="AG22" s="36">
        <f t="shared" si="15"/>
        <v>-7</v>
      </c>
      <c r="AH22" s="124">
        <f t="shared" si="16"/>
        <v>4.3878894251864854E-4</v>
      </c>
      <c r="AI22" s="118">
        <f t="shared" si="17"/>
        <v>4.2704626334519574E-4</v>
      </c>
      <c r="AK22" s="161"/>
      <c r="AL22" s="118"/>
    </row>
    <row r="23" spans="1:38" x14ac:dyDescent="0.2">
      <c r="A23" s="132" t="s">
        <v>1</v>
      </c>
      <c r="B23" s="133"/>
      <c r="C23" s="2"/>
      <c r="D23" s="11">
        <v>5296</v>
      </c>
      <c r="E23" s="11">
        <v>5352</v>
      </c>
      <c r="F23" s="11">
        <v>5185</v>
      </c>
      <c r="G23" s="11">
        <v>5159</v>
      </c>
      <c r="H23" s="11">
        <v>5403</v>
      </c>
      <c r="I23" s="11">
        <v>5576</v>
      </c>
      <c r="J23" s="6">
        <v>5629</v>
      </c>
      <c r="K23" s="47">
        <v>5415</v>
      </c>
      <c r="L23" s="11">
        <v>5490</v>
      </c>
      <c r="M23" s="11">
        <v>5580</v>
      </c>
      <c r="N23" s="11">
        <v>5897</v>
      </c>
      <c r="O23" s="72">
        <v>6107</v>
      </c>
      <c r="P23" s="95">
        <v>6373</v>
      </c>
      <c r="Q23" s="95">
        <v>6657</v>
      </c>
      <c r="R23" s="108">
        <v>6701</v>
      </c>
      <c r="S23" s="108">
        <v>6711</v>
      </c>
      <c r="T23" s="95">
        <v>6594</v>
      </c>
      <c r="U23" s="108">
        <v>6376</v>
      </c>
      <c r="V23" s="95">
        <v>6313</v>
      </c>
      <c r="W23" s="56">
        <v>6125</v>
      </c>
      <c r="X23" s="56">
        <f>5467+705</f>
        <v>6172</v>
      </c>
      <c r="Y23" s="56">
        <v>6175</v>
      </c>
      <c r="Z23" s="36">
        <v>6074</v>
      </c>
      <c r="AA23" s="36">
        <v>5997</v>
      </c>
      <c r="AB23" s="36">
        <v>5756</v>
      </c>
      <c r="AC23" s="36">
        <v>5314</v>
      </c>
      <c r="AD23" s="36">
        <v>4922</v>
      </c>
      <c r="AE23" s="36">
        <v>4764</v>
      </c>
      <c r="AF23" s="84">
        <v>4741</v>
      </c>
      <c r="AG23" s="36">
        <f t="shared" si="15"/>
        <v>-1572</v>
      </c>
      <c r="AH23" s="124">
        <f t="shared" si="16"/>
        <v>0.69343279216030418</v>
      </c>
      <c r="AI23" s="118">
        <f t="shared" si="17"/>
        <v>0.67487544483985762</v>
      </c>
      <c r="AK23" s="161"/>
      <c r="AL23" s="118"/>
    </row>
    <row r="24" spans="1:38" x14ac:dyDescent="0.2">
      <c r="A24" s="132" t="s">
        <v>25</v>
      </c>
      <c r="B24" s="133"/>
      <c r="C24" s="2"/>
      <c r="D24" s="11"/>
      <c r="E24" s="11"/>
      <c r="F24" s="11"/>
      <c r="G24" s="11"/>
      <c r="H24" s="11">
        <v>0</v>
      </c>
      <c r="I24" s="11"/>
      <c r="J24" s="6"/>
      <c r="K24" s="47"/>
      <c r="L24" s="11">
        <v>0</v>
      </c>
      <c r="M24" s="11">
        <v>0</v>
      </c>
      <c r="N24" s="11">
        <v>0</v>
      </c>
      <c r="O24" s="72">
        <v>0</v>
      </c>
      <c r="P24" s="95">
        <v>0</v>
      </c>
      <c r="Q24" s="95">
        <v>0</v>
      </c>
      <c r="R24" s="108">
        <v>137</v>
      </c>
      <c r="S24" s="108">
        <v>185</v>
      </c>
      <c r="T24" s="95">
        <v>223</v>
      </c>
      <c r="U24" s="108">
        <v>306</v>
      </c>
      <c r="V24" s="95">
        <v>306</v>
      </c>
      <c r="W24" s="56">
        <v>301</v>
      </c>
      <c r="X24" s="56">
        <v>284</v>
      </c>
      <c r="Y24" s="56">
        <v>242</v>
      </c>
      <c r="Z24" s="36">
        <v>233</v>
      </c>
      <c r="AA24" s="36">
        <v>224</v>
      </c>
      <c r="AB24" s="36">
        <v>173</v>
      </c>
      <c r="AC24" s="36">
        <v>210</v>
      </c>
      <c r="AD24" s="36">
        <v>254</v>
      </c>
      <c r="AE24" s="36">
        <v>294</v>
      </c>
      <c r="AF24" s="84">
        <v>343</v>
      </c>
      <c r="AG24" s="36">
        <f t="shared" si="15"/>
        <v>37</v>
      </c>
      <c r="AH24" s="124">
        <f t="shared" ref="AH24:AH26" si="18">+(AF24/($AF$27-$AF$26))</f>
        <v>5.0168202427965485E-2</v>
      </c>
      <c r="AI24" s="118">
        <f t="shared" si="17"/>
        <v>4.8825622775800714E-2</v>
      </c>
      <c r="AK24" s="161"/>
      <c r="AL24" s="118"/>
    </row>
    <row r="25" spans="1:38" x14ac:dyDescent="0.2">
      <c r="A25" s="132" t="s">
        <v>36</v>
      </c>
      <c r="B25" s="133"/>
      <c r="C25" s="2"/>
      <c r="D25" s="11">
        <v>47</v>
      </c>
      <c r="E25" s="11">
        <v>52</v>
      </c>
      <c r="F25" s="11">
        <v>45</v>
      </c>
      <c r="G25" s="11">
        <v>39</v>
      </c>
      <c r="H25" s="11">
        <v>53</v>
      </c>
      <c r="I25" s="11">
        <v>58</v>
      </c>
      <c r="J25" s="6">
        <v>74</v>
      </c>
      <c r="K25" s="47">
        <v>65</v>
      </c>
      <c r="L25" s="11">
        <v>43</v>
      </c>
      <c r="M25" s="11">
        <v>43</v>
      </c>
      <c r="N25" s="11">
        <v>60</v>
      </c>
      <c r="O25" s="72">
        <v>52</v>
      </c>
      <c r="P25" s="95">
        <v>64</v>
      </c>
      <c r="Q25" s="95">
        <v>61</v>
      </c>
      <c r="R25" s="108">
        <v>61</v>
      </c>
      <c r="S25" s="108">
        <v>101</v>
      </c>
      <c r="T25" s="95">
        <v>86</v>
      </c>
      <c r="U25" s="108">
        <v>119</v>
      </c>
      <c r="V25" s="95">
        <v>154</v>
      </c>
      <c r="W25" s="56">
        <v>160</v>
      </c>
      <c r="X25" s="56">
        <v>155</v>
      </c>
      <c r="Y25" s="56">
        <v>122</v>
      </c>
      <c r="Z25" s="36">
        <v>98</v>
      </c>
      <c r="AA25" s="36">
        <v>106</v>
      </c>
      <c r="AB25" s="36">
        <v>73</v>
      </c>
      <c r="AC25" s="36">
        <v>77</v>
      </c>
      <c r="AD25" s="36">
        <v>67</v>
      </c>
      <c r="AE25" s="36">
        <v>61</v>
      </c>
      <c r="AF25" s="84">
        <v>70</v>
      </c>
      <c r="AG25" s="36">
        <f t="shared" si="15"/>
        <v>-84</v>
      </c>
      <c r="AH25" s="124">
        <f t="shared" si="18"/>
        <v>1.0238408658768466E-2</v>
      </c>
      <c r="AI25" s="118">
        <f t="shared" si="17"/>
        <v>9.9644128113879002E-3</v>
      </c>
      <c r="AK25" s="161"/>
      <c r="AL25" s="118"/>
    </row>
    <row r="26" spans="1:38" x14ac:dyDescent="0.2">
      <c r="A26" s="132" t="s">
        <v>30</v>
      </c>
      <c r="B26" s="133"/>
      <c r="C26" s="2"/>
      <c r="D26" s="12">
        <v>0</v>
      </c>
      <c r="E26" s="12">
        <v>7</v>
      </c>
      <c r="F26" s="12">
        <v>190</v>
      </c>
      <c r="G26" s="11">
        <v>242</v>
      </c>
      <c r="H26" s="11">
        <v>323</v>
      </c>
      <c r="I26" s="11">
        <v>320</v>
      </c>
      <c r="J26" s="6">
        <v>324</v>
      </c>
      <c r="K26" s="47">
        <v>464</v>
      </c>
      <c r="L26" s="11">
        <v>395</v>
      </c>
      <c r="M26" s="11">
        <v>324</v>
      </c>
      <c r="N26" s="11">
        <v>266</v>
      </c>
      <c r="O26" s="72">
        <v>170</v>
      </c>
      <c r="P26" s="95">
        <v>100</v>
      </c>
      <c r="Q26" s="95">
        <v>68</v>
      </c>
      <c r="R26" s="108">
        <v>51</v>
      </c>
      <c r="S26" s="108">
        <v>95</v>
      </c>
      <c r="T26" s="95">
        <v>189</v>
      </c>
      <c r="U26" s="108">
        <v>236</v>
      </c>
      <c r="V26" s="95">
        <v>301</v>
      </c>
      <c r="W26" s="56">
        <v>313</v>
      </c>
      <c r="X26" s="56">
        <v>305</v>
      </c>
      <c r="Y26" s="56">
        <v>285</v>
      </c>
      <c r="Z26" s="36">
        <v>256</v>
      </c>
      <c r="AA26" s="36">
        <v>309</v>
      </c>
      <c r="AB26" s="36">
        <v>253</v>
      </c>
      <c r="AC26" s="36">
        <v>245</v>
      </c>
      <c r="AD26" s="36">
        <v>186</v>
      </c>
      <c r="AE26" s="36">
        <v>191</v>
      </c>
      <c r="AF26" s="84">
        <v>188</v>
      </c>
      <c r="AG26" s="36">
        <f t="shared" si="15"/>
        <v>-113</v>
      </c>
      <c r="AH26" s="114">
        <f t="shared" si="18"/>
        <v>2.7497440397835308E-2</v>
      </c>
      <c r="AI26" s="118">
        <f t="shared" si="17"/>
        <v>2.6761565836298934E-2</v>
      </c>
      <c r="AJ26" s="118"/>
      <c r="AK26" s="161"/>
      <c r="AL26" s="118"/>
    </row>
    <row r="27" spans="1:38" x14ac:dyDescent="0.2">
      <c r="A27" s="138" t="s">
        <v>15</v>
      </c>
      <c r="B27" s="139"/>
      <c r="C27" s="140"/>
      <c r="D27" s="25">
        <f t="shared" ref="D27:V27" si="19">SUM(D18:D26)</f>
        <v>5947</v>
      </c>
      <c r="E27" s="25">
        <f t="shared" si="19"/>
        <v>6022</v>
      </c>
      <c r="F27" s="25">
        <f t="shared" si="19"/>
        <v>6080</v>
      </c>
      <c r="G27" s="26">
        <f t="shared" si="19"/>
        <v>6060</v>
      </c>
      <c r="H27" s="26">
        <f t="shared" si="19"/>
        <v>6421</v>
      </c>
      <c r="I27" s="26">
        <f t="shared" si="19"/>
        <v>6682</v>
      </c>
      <c r="J27" s="27">
        <f t="shared" si="19"/>
        <v>6851</v>
      </c>
      <c r="K27" s="49">
        <f t="shared" si="19"/>
        <v>6816</v>
      </c>
      <c r="L27" s="26">
        <f t="shared" si="19"/>
        <v>6942</v>
      </c>
      <c r="M27" s="26">
        <f t="shared" si="19"/>
        <v>7009</v>
      </c>
      <c r="N27" s="26">
        <f t="shared" si="19"/>
        <v>7383</v>
      </c>
      <c r="O27" s="74">
        <f t="shared" si="19"/>
        <v>7581</v>
      </c>
      <c r="P27" s="98">
        <f t="shared" si="19"/>
        <v>7868</v>
      </c>
      <c r="Q27" s="98">
        <f t="shared" si="19"/>
        <v>8204</v>
      </c>
      <c r="R27" s="110">
        <f t="shared" si="19"/>
        <v>8397</v>
      </c>
      <c r="S27" s="110">
        <f>SUM(S18:S26)</f>
        <v>8606</v>
      </c>
      <c r="T27" s="102">
        <f t="shared" si="19"/>
        <v>8657</v>
      </c>
      <c r="U27" s="110">
        <f t="shared" si="19"/>
        <v>8643</v>
      </c>
      <c r="V27" s="102">
        <f t="shared" si="19"/>
        <v>8770</v>
      </c>
      <c r="W27" s="28">
        <f t="shared" ref="W27" si="20">SUM(W18:W26)</f>
        <v>8671</v>
      </c>
      <c r="X27" s="28">
        <f t="shared" ref="X27:AF27" si="21">SUM(X18:X26)</f>
        <v>8748</v>
      </c>
      <c r="Y27" s="28">
        <f t="shared" si="21"/>
        <v>8714</v>
      </c>
      <c r="Z27" s="67">
        <f t="shared" si="21"/>
        <v>8567</v>
      </c>
      <c r="AA27" s="67">
        <f t="shared" si="21"/>
        <v>8617</v>
      </c>
      <c r="AB27" s="67">
        <f t="shared" si="21"/>
        <v>8124</v>
      </c>
      <c r="AC27" s="67">
        <f t="shared" ref="AC27:AE27" si="22">SUM(AC18:AC26)</f>
        <v>7570</v>
      </c>
      <c r="AD27" s="67">
        <f t="shared" si="22"/>
        <v>7123</v>
      </c>
      <c r="AE27" s="67">
        <f t="shared" si="22"/>
        <v>7030</v>
      </c>
      <c r="AF27" s="67">
        <f t="shared" si="21"/>
        <v>7025</v>
      </c>
      <c r="AG27" s="36">
        <f t="shared" si="15"/>
        <v>-1745</v>
      </c>
      <c r="AH27" s="115">
        <f>SUM(AH18:AH26)</f>
        <v>1.0274974403978352</v>
      </c>
      <c r="AI27" s="119">
        <f>SUM(AI18:AI26)</f>
        <v>1</v>
      </c>
      <c r="AK27" s="162"/>
      <c r="AL27" s="119"/>
    </row>
    <row r="28" spans="1:38" x14ac:dyDescent="0.2">
      <c r="A28" s="141" t="s">
        <v>16</v>
      </c>
      <c r="B28" s="133"/>
      <c r="C28" s="2"/>
      <c r="D28" s="12">
        <f t="shared" ref="D28:P28" si="23">SUM(D18:D21)+D24</f>
        <v>604</v>
      </c>
      <c r="E28" s="12">
        <f t="shared" si="23"/>
        <v>611</v>
      </c>
      <c r="F28" s="12">
        <f t="shared" si="23"/>
        <v>660</v>
      </c>
      <c r="G28" s="11">
        <f t="shared" si="23"/>
        <v>620</v>
      </c>
      <c r="H28" s="11">
        <f t="shared" si="23"/>
        <v>642</v>
      </c>
      <c r="I28" s="11">
        <f t="shared" si="23"/>
        <v>728</v>
      </c>
      <c r="J28" s="6">
        <f t="shared" si="23"/>
        <v>824</v>
      </c>
      <c r="K28" s="47">
        <f t="shared" si="23"/>
        <v>872</v>
      </c>
      <c r="L28" s="11">
        <f>+L18+L19+L20+L21+L22+L24</f>
        <v>1014</v>
      </c>
      <c r="M28" s="11">
        <f t="shared" si="23"/>
        <v>1062</v>
      </c>
      <c r="N28" s="11">
        <f t="shared" si="23"/>
        <v>1160</v>
      </c>
      <c r="O28" s="72">
        <f t="shared" si="23"/>
        <v>1252</v>
      </c>
      <c r="P28" s="95">
        <f t="shared" si="23"/>
        <v>1331</v>
      </c>
      <c r="Q28" s="95">
        <f>SUM(Q18:Q21)+Q24</f>
        <v>1418</v>
      </c>
      <c r="R28" s="108">
        <f t="shared" ref="R28:V28" si="24">+R18+R19+R20+R21+R22+R24</f>
        <v>1584</v>
      </c>
      <c r="S28" s="108">
        <f t="shared" si="24"/>
        <v>1699</v>
      </c>
      <c r="T28" s="95">
        <f t="shared" si="24"/>
        <v>1788</v>
      </c>
      <c r="U28" s="108">
        <f>+U18+U19+U20+U21+U22+U24</f>
        <v>1912</v>
      </c>
      <c r="V28" s="95">
        <f t="shared" si="24"/>
        <v>2002</v>
      </c>
      <c r="W28" s="56">
        <f t="shared" ref="W28:AA28" si="25">+W18+W19+W20+W21+W22+W24</f>
        <v>2073</v>
      </c>
      <c r="X28" s="56">
        <f t="shared" si="25"/>
        <v>2116</v>
      </c>
      <c r="Y28" s="56">
        <f t="shared" si="25"/>
        <v>2132</v>
      </c>
      <c r="Z28" s="36">
        <f t="shared" si="25"/>
        <v>2139</v>
      </c>
      <c r="AA28" s="36">
        <f t="shared" si="25"/>
        <v>2205</v>
      </c>
      <c r="AB28" s="36">
        <f>+AB18+AB19+AB20+AB21+AB22+AB24</f>
        <v>2042</v>
      </c>
      <c r="AC28" s="36">
        <f>+AC18+AC19+AC20+AC21+AC22+AC24</f>
        <v>1934</v>
      </c>
      <c r="AD28" s="36">
        <f>+AD18+AD19+AD20+AD21+AD22+AD24</f>
        <v>1948</v>
      </c>
      <c r="AE28" s="36">
        <f>+AE18+AE19+AE20+AE21+AE22+AE24</f>
        <v>2014</v>
      </c>
      <c r="AF28" s="67">
        <f>+AF18+AF19+AF20+AF21+AF22+AF24</f>
        <v>2026</v>
      </c>
      <c r="AG28" s="36">
        <f t="shared" si="15"/>
        <v>24</v>
      </c>
      <c r="AH28" s="120"/>
      <c r="AK28" s="160"/>
    </row>
    <row r="29" spans="1:38" x14ac:dyDescent="0.2">
      <c r="A29" s="141" t="s">
        <v>17</v>
      </c>
      <c r="B29" s="133"/>
      <c r="C29" s="2"/>
      <c r="D29" s="12">
        <f t="shared" ref="D29:V29" si="26">+D28+D25</f>
        <v>651</v>
      </c>
      <c r="E29" s="12">
        <f t="shared" si="26"/>
        <v>663</v>
      </c>
      <c r="F29" s="12">
        <f t="shared" si="26"/>
        <v>705</v>
      </c>
      <c r="G29" s="11">
        <f t="shared" si="26"/>
        <v>659</v>
      </c>
      <c r="H29" s="11">
        <f t="shared" si="26"/>
        <v>695</v>
      </c>
      <c r="I29" s="11">
        <f t="shared" si="26"/>
        <v>786</v>
      </c>
      <c r="J29" s="6">
        <f t="shared" si="26"/>
        <v>898</v>
      </c>
      <c r="K29" s="47">
        <f t="shared" si="26"/>
        <v>937</v>
      </c>
      <c r="L29" s="11">
        <f>+L28+L25</f>
        <v>1057</v>
      </c>
      <c r="M29" s="11">
        <f t="shared" si="26"/>
        <v>1105</v>
      </c>
      <c r="N29" s="11">
        <f t="shared" si="26"/>
        <v>1220</v>
      </c>
      <c r="O29" s="72">
        <f t="shared" si="26"/>
        <v>1304</v>
      </c>
      <c r="P29" s="95">
        <f t="shared" si="26"/>
        <v>1395</v>
      </c>
      <c r="Q29" s="95">
        <f t="shared" si="26"/>
        <v>1479</v>
      </c>
      <c r="R29" s="108">
        <f t="shared" si="26"/>
        <v>1645</v>
      </c>
      <c r="S29" s="108">
        <f t="shared" si="26"/>
        <v>1800</v>
      </c>
      <c r="T29" s="95">
        <f t="shared" si="26"/>
        <v>1874</v>
      </c>
      <c r="U29" s="108">
        <f t="shared" si="26"/>
        <v>2031</v>
      </c>
      <c r="V29" s="95">
        <f t="shared" si="26"/>
        <v>2156</v>
      </c>
      <c r="W29" s="56">
        <f t="shared" ref="W29" si="27">+W28+W25</f>
        <v>2233</v>
      </c>
      <c r="X29" s="56">
        <f t="shared" ref="X29" si="28">+X28+X25</f>
        <v>2271</v>
      </c>
      <c r="Y29" s="56">
        <f t="shared" ref="Y29:AF29" si="29">+Y28+Y25</f>
        <v>2254</v>
      </c>
      <c r="Z29" s="36">
        <f t="shared" si="29"/>
        <v>2237</v>
      </c>
      <c r="AA29" s="36">
        <f t="shared" si="29"/>
        <v>2311</v>
      </c>
      <c r="AB29" s="36">
        <f t="shared" si="29"/>
        <v>2115</v>
      </c>
      <c r="AC29" s="36">
        <f t="shared" si="29"/>
        <v>2011</v>
      </c>
      <c r="AD29" s="36">
        <f t="shared" ref="AD29:AE29" si="30">+AD28+AD25</f>
        <v>2015</v>
      </c>
      <c r="AE29" s="36">
        <f t="shared" si="30"/>
        <v>2075</v>
      </c>
      <c r="AF29" s="67">
        <f t="shared" si="29"/>
        <v>2096</v>
      </c>
      <c r="AG29" s="36">
        <f t="shared" si="15"/>
        <v>-60</v>
      </c>
      <c r="AH29" s="79"/>
      <c r="AI29" s="121"/>
      <c r="AJ29" s="119"/>
      <c r="AK29" s="160"/>
    </row>
    <row r="30" spans="1:38" x14ac:dyDescent="0.2">
      <c r="A30" s="132"/>
      <c r="B30" s="133"/>
      <c r="C30" s="2"/>
      <c r="D30" s="2"/>
      <c r="E30" s="2"/>
      <c r="F30" s="2"/>
      <c r="G30" s="2"/>
      <c r="H30" s="2"/>
      <c r="I30" s="2"/>
      <c r="J30" s="3"/>
      <c r="K30" s="44"/>
      <c r="L30" s="2"/>
      <c r="M30" s="2"/>
      <c r="N30" s="2"/>
      <c r="O30" s="69"/>
      <c r="P30" s="92"/>
      <c r="Q30" s="92"/>
      <c r="R30" s="105"/>
      <c r="S30" s="105"/>
      <c r="T30" s="92"/>
      <c r="U30" s="105"/>
      <c r="V30" s="92"/>
      <c r="W30" s="53"/>
      <c r="X30" s="53"/>
      <c r="Y30" s="53"/>
      <c r="Z30" s="63"/>
      <c r="AA30" s="63"/>
      <c r="AB30" s="63"/>
      <c r="AC30" s="63"/>
      <c r="AD30" s="63"/>
      <c r="AE30" s="63"/>
      <c r="AF30" s="86"/>
      <c r="AG30" s="34"/>
      <c r="AH30" s="41"/>
    </row>
    <row r="31" spans="1:38" x14ac:dyDescent="0.2">
      <c r="A31" s="132" t="s">
        <v>18</v>
      </c>
      <c r="B31" s="133"/>
      <c r="C31" s="2"/>
      <c r="D31" s="5">
        <f t="shared" ref="D31:O31" si="31">+D28/(D5-D26)</f>
        <v>0.10156381368757357</v>
      </c>
      <c r="E31" s="5">
        <f t="shared" si="31"/>
        <v>0.10157938487115545</v>
      </c>
      <c r="F31" s="5">
        <f t="shared" si="31"/>
        <v>0.11205432937181664</v>
      </c>
      <c r="G31" s="5">
        <f t="shared" si="31"/>
        <v>0.10656583018219319</v>
      </c>
      <c r="H31" s="5">
        <f t="shared" si="31"/>
        <v>0.10528041980977369</v>
      </c>
      <c r="I31" s="5">
        <f t="shared" si="31"/>
        <v>0.11442942470921094</v>
      </c>
      <c r="J31" s="4">
        <f t="shared" si="31"/>
        <v>0.12624482917113528</v>
      </c>
      <c r="K31" s="48">
        <f t="shared" si="31"/>
        <v>0.13727959697732997</v>
      </c>
      <c r="L31" s="5">
        <f t="shared" si="31"/>
        <v>0.1548800977546968</v>
      </c>
      <c r="M31" s="5">
        <f t="shared" si="31"/>
        <v>0.15886312640239342</v>
      </c>
      <c r="N31" s="5">
        <f t="shared" si="31"/>
        <v>0.16299002388646902</v>
      </c>
      <c r="O31" s="73">
        <f t="shared" si="31"/>
        <v>0.16893806503845635</v>
      </c>
      <c r="P31" s="97">
        <f t="shared" ref="P31:R31" si="32">+P28/(P5-P26)</f>
        <v>0.17134397528321318</v>
      </c>
      <c r="Q31" s="97">
        <f t="shared" si="32"/>
        <v>0.17428711897738447</v>
      </c>
      <c r="R31" s="109">
        <f t="shared" si="32"/>
        <v>0.18979151689432064</v>
      </c>
      <c r="S31" s="109">
        <f>+S28/(S5-S26)</f>
        <v>0.19962401597932089</v>
      </c>
      <c r="T31" s="97">
        <f t="shared" ref="T31:W31" si="33">+T28/(T5-T26)</f>
        <v>0.21114785073216816</v>
      </c>
      <c r="U31" s="109">
        <f t="shared" si="33"/>
        <v>0.22742952301653385</v>
      </c>
      <c r="V31" s="97">
        <f t="shared" si="33"/>
        <v>0.23639154563702916</v>
      </c>
      <c r="W31" s="57">
        <f t="shared" si="33"/>
        <v>0.24802584350323043</v>
      </c>
      <c r="X31" s="57">
        <f t="shared" ref="X31:AF31" si="34">+X28/(X5-X26)</f>
        <v>0.25062181688973112</v>
      </c>
      <c r="Y31" s="57">
        <f t="shared" si="34"/>
        <v>0.25293629137501483</v>
      </c>
      <c r="Z31" s="66">
        <f t="shared" si="34"/>
        <v>0.25736975093249909</v>
      </c>
      <c r="AA31" s="66">
        <f t="shared" si="34"/>
        <v>0.26540683678382282</v>
      </c>
      <c r="AB31" s="66">
        <f t="shared" si="34"/>
        <v>0.25943336297802061</v>
      </c>
      <c r="AC31" s="125">
        <f t="shared" ref="AC31:AE31" si="35">+AC28/(AC5-AC26)</f>
        <v>0.2640273037542662</v>
      </c>
      <c r="AD31" s="125">
        <f t="shared" si="35"/>
        <v>0.28081303156984289</v>
      </c>
      <c r="AE31" s="125">
        <f t="shared" si="35"/>
        <v>0.2944874981722474</v>
      </c>
      <c r="AF31" s="123">
        <f t="shared" si="34"/>
        <v>0.2963287991809273</v>
      </c>
      <c r="AG31" s="32"/>
      <c r="AH31" s="122" t="s">
        <v>31</v>
      </c>
    </row>
    <row r="32" spans="1:38" x14ac:dyDescent="0.2">
      <c r="A32" s="132" t="s">
        <v>19</v>
      </c>
      <c r="B32" s="133"/>
      <c r="C32" s="2"/>
      <c r="D32" s="5">
        <f t="shared" ref="D32:O32" si="36">+D29/(D5-D26)</f>
        <v>0.10946695813014966</v>
      </c>
      <c r="E32" s="5">
        <f t="shared" si="36"/>
        <v>0.11022443890274314</v>
      </c>
      <c r="F32" s="5">
        <f t="shared" si="36"/>
        <v>0.11969439728353141</v>
      </c>
      <c r="G32" s="5">
        <f t="shared" si="36"/>
        <v>0.11326916466139567</v>
      </c>
      <c r="H32" s="5">
        <f t="shared" si="36"/>
        <v>0.11397179403082978</v>
      </c>
      <c r="I32" s="5">
        <f t="shared" si="36"/>
        <v>0.12354605469977994</v>
      </c>
      <c r="J32" s="4">
        <f t="shared" si="36"/>
        <v>0.13758235023747512</v>
      </c>
      <c r="K32" s="48">
        <f t="shared" si="36"/>
        <v>0.14751259445843828</v>
      </c>
      <c r="L32" s="5">
        <f t="shared" si="36"/>
        <v>0.16144799144646402</v>
      </c>
      <c r="M32" s="5">
        <f t="shared" si="36"/>
        <v>0.16529543754674644</v>
      </c>
      <c r="N32" s="5">
        <f t="shared" si="36"/>
        <v>0.17142054236335535</v>
      </c>
      <c r="O32" s="73">
        <f t="shared" si="36"/>
        <v>0.17595466198893536</v>
      </c>
      <c r="P32" s="97">
        <f t="shared" ref="P32:U32" si="37">+P29/(P5-P26)</f>
        <v>0.17958290422245107</v>
      </c>
      <c r="Q32" s="97">
        <f t="shared" si="37"/>
        <v>0.18178466076696165</v>
      </c>
      <c r="R32" s="109">
        <f t="shared" si="37"/>
        <v>0.19710040738078122</v>
      </c>
      <c r="S32" s="109">
        <f>+S29/(S5-S26)</f>
        <v>0.21149101163200565</v>
      </c>
      <c r="T32" s="97">
        <f t="shared" si="37"/>
        <v>0.22130373169579592</v>
      </c>
      <c r="U32" s="109">
        <f t="shared" si="37"/>
        <v>0.24158439395741643</v>
      </c>
      <c r="V32" s="97">
        <f t="shared" ref="V32" si="38">+V29/(V5-V26)</f>
        <v>0.2545755106860314</v>
      </c>
      <c r="W32" s="57">
        <f t="shared" ref="W32:AA32" si="39">+W29/(W5-W26)</f>
        <v>0.26716917922948075</v>
      </c>
      <c r="X32" s="57">
        <f>+X29/(X5-X26)</f>
        <v>0.26898022030084096</v>
      </c>
      <c r="Y32" s="57">
        <f t="shared" si="39"/>
        <v>0.26741013168821925</v>
      </c>
      <c r="Z32" s="66">
        <f t="shared" si="39"/>
        <v>0.26916135242449768</v>
      </c>
      <c r="AA32" s="66">
        <f t="shared" si="39"/>
        <v>0.27816562349542612</v>
      </c>
      <c r="AB32" s="66">
        <f>+AB29/(AB5-AB26)</f>
        <v>0.26870791513149539</v>
      </c>
      <c r="AC32" s="125">
        <f>+AC29/(AC5-AC26)</f>
        <v>0.2745392491467577</v>
      </c>
      <c r="AD32" s="125">
        <f>+AD29/(AD5-AD26)</f>
        <v>0.2904713853250685</v>
      </c>
      <c r="AE32" s="125">
        <f>+AE29/(AE5-AE26)</f>
        <v>0.30340693083784182</v>
      </c>
      <c r="AF32" s="123">
        <f>+AF29/(AF5-AF26)</f>
        <v>0.30656720783969577</v>
      </c>
      <c r="AG32" s="32"/>
      <c r="AH32" s="122" t="s">
        <v>31</v>
      </c>
    </row>
    <row r="33" spans="1:33" x14ac:dyDescent="0.2">
      <c r="A33" s="132" t="s">
        <v>20</v>
      </c>
      <c r="B33" s="133"/>
      <c r="C33" s="2"/>
      <c r="D33" s="11">
        <f t="shared" ref="D33:O33" si="40">(D26/D5)</f>
        <v>0</v>
      </c>
      <c r="E33" s="5">
        <f t="shared" si="40"/>
        <v>1.1624045167718366E-3</v>
      </c>
      <c r="F33" s="5">
        <f t="shared" si="40"/>
        <v>3.125E-2</v>
      </c>
      <c r="G33" s="5">
        <f t="shared" si="40"/>
        <v>3.9933993399339937E-2</v>
      </c>
      <c r="H33" s="5">
        <f t="shared" si="40"/>
        <v>5.0303691013860771E-2</v>
      </c>
      <c r="I33" s="5">
        <f t="shared" si="40"/>
        <v>4.7889853337324158E-2</v>
      </c>
      <c r="J33" s="4">
        <f t="shared" si="40"/>
        <v>4.7292366077944827E-2</v>
      </c>
      <c r="K33" s="48">
        <f t="shared" si="40"/>
        <v>6.8075117370892016E-2</v>
      </c>
      <c r="L33" s="5">
        <f t="shared" si="40"/>
        <v>5.6900028810141168E-2</v>
      </c>
      <c r="M33" s="5">
        <f t="shared" si="40"/>
        <v>4.6226280496504492E-2</v>
      </c>
      <c r="N33" s="5">
        <f t="shared" si="40"/>
        <v>3.6028714614655288E-2</v>
      </c>
      <c r="O33" s="73">
        <f t="shared" si="40"/>
        <v>2.2424482258277274E-2</v>
      </c>
      <c r="P33" s="97">
        <f t="shared" ref="P33:U33" si="41">(P26/P5)</f>
        <v>1.2709710218607015E-2</v>
      </c>
      <c r="Q33" s="97">
        <f t="shared" si="41"/>
        <v>8.2886396879570945E-3</v>
      </c>
      <c r="R33" s="109">
        <f t="shared" si="41"/>
        <v>6.0735977134690963E-3</v>
      </c>
      <c r="S33" s="109">
        <f>(S26/S5)</f>
        <v>1.1038810132465722E-2</v>
      </c>
      <c r="T33" s="97">
        <f t="shared" si="41"/>
        <v>2.1832043433059951E-2</v>
      </c>
      <c r="U33" s="109">
        <f t="shared" si="41"/>
        <v>2.7305333796135599E-2</v>
      </c>
      <c r="V33" s="97">
        <f t="shared" ref="V33:W33" si="42">(V26/V5)</f>
        <v>3.4321550741163054E-2</v>
      </c>
      <c r="W33" s="57">
        <f t="shared" si="42"/>
        <v>3.6097335947410908E-2</v>
      </c>
      <c r="X33" s="57">
        <f t="shared" ref="X33:Y33" si="43">(X26/X5)</f>
        <v>3.4865112025605854E-2</v>
      </c>
      <c r="Y33" s="57">
        <f t="shared" si="43"/>
        <v>3.2705990360339686E-2</v>
      </c>
      <c r="Z33" s="66">
        <f t="shared" ref="Z33:AF33" si="44">(Z26/Z5)</f>
        <v>2.9882105754639898E-2</v>
      </c>
      <c r="AA33" s="66">
        <f t="shared" si="44"/>
        <v>3.5859347800858768E-2</v>
      </c>
      <c r="AB33" s="66">
        <f t="shared" si="44"/>
        <v>3.1142294436238307E-2</v>
      </c>
      <c r="AC33" s="125">
        <f t="shared" si="44"/>
        <v>3.2364597093791282E-2</v>
      </c>
      <c r="AD33" s="125">
        <f t="shared" si="44"/>
        <v>2.6112593008563806E-2</v>
      </c>
      <c r="AE33" s="125">
        <f t="shared" ref="AE33" si="45">(AE26/AE5)</f>
        <v>2.716927453769559E-2</v>
      </c>
      <c r="AF33" s="123">
        <f t="shared" si="44"/>
        <v>2.6761565836298934E-2</v>
      </c>
      <c r="AG33" s="32"/>
    </row>
    <row r="34" spans="1:33" x14ac:dyDescent="0.2">
      <c r="A34" s="142"/>
      <c r="B34" s="13"/>
      <c r="C34" s="13"/>
      <c r="D34" s="13"/>
      <c r="E34" s="13"/>
      <c r="F34" s="13"/>
      <c r="G34" s="7"/>
      <c r="H34" s="7"/>
      <c r="I34" s="7"/>
      <c r="J34" s="22"/>
      <c r="K34" s="50"/>
      <c r="L34" s="7"/>
      <c r="M34" s="59"/>
      <c r="N34" s="5"/>
      <c r="O34" s="73"/>
      <c r="P34" s="97"/>
      <c r="Q34" s="97"/>
      <c r="R34" s="111"/>
      <c r="S34" s="111"/>
      <c r="T34" s="103"/>
      <c r="U34" s="167"/>
      <c r="V34" s="103"/>
      <c r="W34" s="168"/>
      <c r="X34" s="57"/>
      <c r="Y34" s="57"/>
      <c r="Z34" s="100"/>
      <c r="AA34" s="100"/>
      <c r="AB34" s="66"/>
      <c r="AC34" s="100"/>
      <c r="AD34" s="100"/>
      <c r="AE34" s="100"/>
      <c r="AF34" s="85"/>
      <c r="AG34" s="32"/>
    </row>
    <row r="35" spans="1:33" x14ac:dyDescent="0.2">
      <c r="A35" s="143" t="s">
        <v>9</v>
      </c>
      <c r="B35" s="144"/>
      <c r="C35" s="144"/>
      <c r="D35" s="20" t="s">
        <v>10</v>
      </c>
      <c r="E35" s="21" t="s">
        <v>10</v>
      </c>
      <c r="F35" s="21">
        <v>23.7</v>
      </c>
      <c r="G35" s="8">
        <v>23.7</v>
      </c>
      <c r="H35" s="8">
        <v>23.6</v>
      </c>
      <c r="I35" s="8">
        <v>22.9</v>
      </c>
      <c r="J35" s="23">
        <v>22.9</v>
      </c>
      <c r="K35" s="51">
        <v>22.5</v>
      </c>
      <c r="L35" s="52">
        <v>22.4</v>
      </c>
      <c r="M35" s="18">
        <v>22.2</v>
      </c>
      <c r="N35" s="18">
        <v>22.2</v>
      </c>
      <c r="O35" s="75">
        <v>22.1</v>
      </c>
      <c r="P35" s="99">
        <v>22</v>
      </c>
      <c r="Q35" s="99">
        <v>22</v>
      </c>
      <c r="R35" s="112">
        <v>22</v>
      </c>
      <c r="S35" s="112">
        <v>22</v>
      </c>
      <c r="T35" s="99">
        <v>22</v>
      </c>
      <c r="U35" s="112">
        <v>22</v>
      </c>
      <c r="V35" s="171">
        <v>22.257899999999999</v>
      </c>
      <c r="W35" s="58">
        <v>22</v>
      </c>
      <c r="X35" s="58">
        <v>22.18</v>
      </c>
      <c r="Y35" s="58">
        <v>22.09</v>
      </c>
      <c r="Z35" s="68">
        <v>22.08</v>
      </c>
      <c r="AA35" s="68">
        <v>21.9</v>
      </c>
      <c r="AB35" s="68">
        <v>22.15</v>
      </c>
      <c r="AC35" s="68">
        <v>22.12</v>
      </c>
      <c r="AD35" s="68">
        <v>21.4</v>
      </c>
      <c r="AE35" s="68">
        <v>22.086600000000001</v>
      </c>
      <c r="AF35" s="90">
        <v>21.85</v>
      </c>
      <c r="AG35" s="88"/>
    </row>
    <row r="36" spans="1:33" x14ac:dyDescent="0.2">
      <c r="A36" s="145" t="s">
        <v>12</v>
      </c>
      <c r="B36" s="163" t="s">
        <v>35</v>
      </c>
      <c r="C36" s="147"/>
      <c r="D36" s="146"/>
      <c r="E36" s="146"/>
      <c r="F36" s="146"/>
      <c r="G36" s="146"/>
      <c r="H36" s="146"/>
      <c r="I36" s="146"/>
      <c r="J36" s="146"/>
      <c r="K36" s="148"/>
      <c r="L36" s="149"/>
      <c r="M36" s="149"/>
      <c r="N36" s="149"/>
      <c r="O36" s="149"/>
      <c r="P36" s="149"/>
      <c r="Q36" s="14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33"/>
    </row>
    <row r="37" spans="1:33" x14ac:dyDescent="0.2">
      <c r="A37" s="145"/>
      <c r="B37" s="146" t="s">
        <v>26</v>
      </c>
      <c r="C37" s="147"/>
      <c r="D37" s="146"/>
      <c r="E37" s="146"/>
      <c r="F37" s="146"/>
      <c r="G37" s="146"/>
      <c r="H37" s="146"/>
      <c r="I37" s="146"/>
      <c r="J37" s="146"/>
      <c r="K37" s="148"/>
      <c r="L37" s="149"/>
      <c r="M37" s="149"/>
      <c r="N37" s="149"/>
      <c r="O37" s="149"/>
      <c r="P37" s="149"/>
      <c r="Q37" s="14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33"/>
    </row>
    <row r="38" spans="1:33" x14ac:dyDescent="0.2">
      <c r="A38" s="145"/>
      <c r="B38" s="146" t="s">
        <v>28</v>
      </c>
      <c r="C38" s="129"/>
      <c r="D38" s="129"/>
      <c r="E38" s="129"/>
      <c r="F38" s="129"/>
      <c r="G38" s="129"/>
      <c r="H38" s="129"/>
      <c r="I38" s="129"/>
      <c r="J38" s="146"/>
      <c r="K38" s="148"/>
      <c r="L38" s="149"/>
      <c r="M38" s="149"/>
      <c r="N38" s="149"/>
      <c r="O38" s="149"/>
      <c r="P38" s="149"/>
      <c r="Q38" s="14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33"/>
    </row>
    <row r="39" spans="1:33" x14ac:dyDescent="0.2">
      <c r="A39" s="133"/>
      <c r="B39" s="146" t="s">
        <v>27</v>
      </c>
      <c r="C39" s="146"/>
      <c r="D39" s="146"/>
      <c r="E39" s="146"/>
      <c r="F39" s="146"/>
      <c r="G39" s="150"/>
      <c r="H39" s="150"/>
      <c r="I39" s="150"/>
      <c r="J39" s="150"/>
      <c r="K39" s="150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33"/>
    </row>
    <row r="40" spans="1:33" x14ac:dyDescent="0.2">
      <c r="A40" s="151" t="s">
        <v>34</v>
      </c>
      <c r="B40" s="152"/>
      <c r="C40" s="152"/>
      <c r="D40" s="153"/>
      <c r="E40" s="153"/>
      <c r="F40" s="153"/>
      <c r="G40" s="154"/>
      <c r="H40" s="154"/>
      <c r="I40" s="154"/>
      <c r="J40" s="154"/>
      <c r="K40" s="42">
        <f>+K28/K27</f>
        <v>0.12793427230046947</v>
      </c>
      <c r="L40" s="42">
        <f t="shared" ref="L40:T40" si="46">+L28/L27</f>
        <v>0.14606741573033707</v>
      </c>
      <c r="M40" s="60">
        <f>+M28/M27</f>
        <v>0.15151947496076473</v>
      </c>
      <c r="N40" s="62">
        <f t="shared" si="46"/>
        <v>0.15711770283082757</v>
      </c>
      <c r="O40" s="61">
        <f t="shared" si="46"/>
        <v>0.16514971639625378</v>
      </c>
      <c r="P40" s="89">
        <f t="shared" si="46"/>
        <v>0.16916624300965938</v>
      </c>
      <c r="Q40" s="61">
        <f t="shared" si="46"/>
        <v>0.1728425158459288</v>
      </c>
      <c r="R40" s="60">
        <f t="shared" si="46"/>
        <v>0.18863879957127547</v>
      </c>
      <c r="S40" s="113">
        <f>+S28/S27</f>
        <v>0.19742040436904484</v>
      </c>
      <c r="T40" s="61">
        <f t="shared" si="46"/>
        <v>0.2065380616841862</v>
      </c>
      <c r="U40" s="60">
        <f t="shared" ref="U40:Y40" si="47">+U28/U27</f>
        <v>0.22121948397547148</v>
      </c>
      <c r="V40" s="113">
        <f t="shared" si="47"/>
        <v>0.22827822120866589</v>
      </c>
      <c r="W40" s="61">
        <f t="shared" si="47"/>
        <v>0.23907277130665436</v>
      </c>
      <c r="X40" s="42">
        <f t="shared" si="47"/>
        <v>0.24188385916780977</v>
      </c>
      <c r="Y40" s="42">
        <f t="shared" si="47"/>
        <v>0.24466375946752353</v>
      </c>
      <c r="Z40" s="42">
        <f t="shared" ref="Z40:AF40" si="48">+Z28/Z27</f>
        <v>0.24967900081708883</v>
      </c>
      <c r="AA40" s="42">
        <f t="shared" si="48"/>
        <v>0.25588952071486598</v>
      </c>
      <c r="AB40" s="42">
        <f t="shared" si="48"/>
        <v>0.2513540128015756</v>
      </c>
      <c r="AC40" s="42">
        <f t="shared" si="48"/>
        <v>0.25548216644649935</v>
      </c>
      <c r="AD40" s="42">
        <f t="shared" si="48"/>
        <v>0.2734802751649586</v>
      </c>
      <c r="AE40" s="42">
        <f t="shared" ref="AE40" si="49">+AE28/AE27</f>
        <v>0.2864864864864865</v>
      </c>
      <c r="AF40" s="42">
        <f t="shared" si="48"/>
        <v>0.28839857651245554</v>
      </c>
      <c r="AG40" s="33"/>
    </row>
    <row r="41" spans="1:33" x14ac:dyDescent="0.2">
      <c r="A41" s="155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33"/>
    </row>
    <row r="42" spans="1:33" x14ac:dyDescent="0.2">
      <c r="A42" s="156"/>
      <c r="B42" s="157"/>
      <c r="C42" s="129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33"/>
    </row>
    <row r="43" spans="1:33" x14ac:dyDescent="0.2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33"/>
    </row>
    <row r="44" spans="1:33" x14ac:dyDescent="0.2">
      <c r="A44" s="129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33"/>
    </row>
    <row r="45" spans="1:33" x14ac:dyDescent="0.2">
      <c r="A45" s="129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33"/>
    </row>
    <row r="46" spans="1:33" x14ac:dyDescent="0.2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33"/>
    </row>
    <row r="47" spans="1:33" x14ac:dyDescent="0.2">
      <c r="A47" s="129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33"/>
    </row>
    <row r="48" spans="1:33" x14ac:dyDescent="0.2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33"/>
    </row>
    <row r="49" spans="1:33" x14ac:dyDescent="0.2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33"/>
    </row>
    <row r="50" spans="1:33" x14ac:dyDescent="0.2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33"/>
    </row>
    <row r="51" spans="1:33" x14ac:dyDescent="0.2">
      <c r="A51" s="129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33"/>
    </row>
    <row r="52" spans="1:33" x14ac:dyDescent="0.2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33"/>
    </row>
    <row r="53" spans="1:33" x14ac:dyDescent="0.2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33"/>
    </row>
    <row r="54" spans="1:33" x14ac:dyDescent="0.2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33"/>
    </row>
    <row r="55" spans="1:33" x14ac:dyDescent="0.2">
      <c r="A55" s="129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33"/>
    </row>
    <row r="56" spans="1:33" x14ac:dyDescent="0.2">
      <c r="A56" s="129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33"/>
    </row>
    <row r="57" spans="1:33" x14ac:dyDescent="0.2">
      <c r="A57" s="129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33"/>
    </row>
    <row r="58" spans="1:33" x14ac:dyDescent="0.2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33"/>
    </row>
    <row r="59" spans="1:33" x14ac:dyDescent="0.2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33"/>
    </row>
    <row r="60" spans="1:33" x14ac:dyDescent="0.2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33"/>
    </row>
    <row r="61" spans="1:33" x14ac:dyDescent="0.2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33"/>
    </row>
    <row r="62" spans="1:33" x14ac:dyDescent="0.2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33"/>
    </row>
    <row r="63" spans="1:33" x14ac:dyDescent="0.2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33"/>
    </row>
  </sheetData>
  <mergeCells count="2">
    <mergeCell ref="A3:B3"/>
    <mergeCell ref="B1:AG1"/>
  </mergeCells>
  <phoneticPr fontId="0" type="noConversion"/>
  <pageMargins left="0.75" right="0.75" top="1" bottom="0.5" header="0.5" footer="0.25"/>
  <pageSetup scale="90" orientation="portrait" r:id="rId1"/>
  <headerFooter alignWithMargins="0">
    <oddFooter>&amp;L&amp;"Times New Roman,Regular"Source: Fall EIS File&amp;C&amp;"Times New Roman,Bold"&amp;11B-5.0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B-5.0</vt:lpstr>
      <vt:lpstr>'B-5.0'!Print_Area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Chart 1</dc:title>
  <dc:creator>Maureen Belich</dc:creator>
  <cp:lastModifiedBy>Robin Gunzelman</cp:lastModifiedBy>
  <cp:lastPrinted>2022-11-02T13:32:48Z</cp:lastPrinted>
  <dcterms:created xsi:type="dcterms:W3CDTF">2000-05-24T19:59:22Z</dcterms:created>
  <dcterms:modified xsi:type="dcterms:W3CDTF">2024-10-04T14:46:29Z</dcterms:modified>
</cp:coreProperties>
</file>